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5.png" ContentType="image/png"/>
  <Override PartName="/xl/media/image4.png" ContentType="image/png"/>
  <Override PartName="/xl/media/image3.jpeg" ContentType="image/jpeg"/>
  <Override PartName="/xl/media/image2.jpeg" ContentType="image/jpeg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211" firstSheet="0" activeTab="0"/>
  </bookViews>
  <sheets>
    <sheet name="Data" sheetId="1" state="visible" r:id="rId2"/>
    <sheet name="Charts" sheetId="2" state="visible" r:id="rId3"/>
  </sheets>
  <definedNames>
    <definedName function="false" hidden="false" localSheetId="0" name="_xlnm.Print_Area" vbProcedure="false">Data!$T$270</definedName>
    <definedName function="false" hidden="false" localSheetId="0" name="_xlnm.Print_Area" vbProcedure="false">Data!$T$270</definedName>
  </definedNames>
  <calcPr iterateCount="100" refMode="A1" iterate="false" iterateDelta="0.001"/>
</workbook>
</file>

<file path=xl/comments1.xml><?xml version="1.0" encoding="utf-8"?>
<comments xmlns="http://schemas.openxmlformats.org/spreadsheetml/2006/main" xmlns:mc="http://schemas.openxmlformats.org/markup-compatibility/2006" xmlns:xdr="http://schemas.openxmlformats.org/drawingml/2006/spreadsheetDrawing" xmlns:v2="http://schemas.openxmlformats.org/spreadsheetml/2006/main/v2" mc:Ignorable="v2">
  <authors>
    <author/>
  </authors>
  <commentList>
    <comment ref="C5" authorId="0">
      <text>
        <r>
          <rPr>
            <b val="true"/>
            <sz val="8"/>
            <rFont val="Arial"/>
            <family val="2"/>
            <charset val="1"/>
          </rPr>
          <t xml:space="preserve">(NOTE: 2010 Q1 and Q2 data is omitted due to WMXXVI falling in Q1 in that year. This is done to avoid apple-to-orange comparisons in quarterly revenue.)</t>
        </r>
      </text>
      <mc:AlternateContent>
        <mc:Choice Requires="v2">
          <commentPr autoFill="true" autoScale="false" colHidden="false" locked="false" rowHidden="false" textHAlign="justify" textVAlign="top">
            <anchor moveWithCells="false" sizeWithCells="false">
              <xdr:from>
                <xdr:col>3</xdr:col>
                <xdr:colOff>23</xdr:colOff>
                <xdr:row>1</xdr:row>
                <xdr:rowOff>13</xdr:rowOff>
              </xdr:from>
              <xdr:to>
                <xdr:col>4</xdr:col>
                <xdr:colOff>56</xdr:colOff>
                <xdr:row>6</xdr:row>
                <xdr:rowOff>11</xdr:rowOff>
              </xdr:to>
            </anchor>
          </commentPr>
        </mc:Choice>
        <mc:Fallback/>
      </mc:AlternateContent>
    </comment>
    <comment ref="C32" authorId="0">
      <text>
        <r>
          <rPr>
            <b val="true"/>
            <sz val="8"/>
            <rFont val="Arial"/>
            <family val="2"/>
            <charset val="1"/>
          </rPr>
          <t xml:space="preserve">(NOTE: 2010 Q1 and Q2 data is omitted due to WMXXVI falling in Q1 in that year. This is done to avoid apple-to-orange comparisons in quarterly revenue.)</t>
        </r>
      </text>
      <mc:AlternateContent>
        <mc:Choice Requires="v2">
          <commentPr autoFill="true" autoScale="false" colHidden="false" locked="false" rowHidden="false" textHAlign="justify" textVAlign="top">
            <anchor moveWithCells="false" sizeWithCells="false">
              <xdr:from>
                <xdr:col>3</xdr:col>
                <xdr:colOff>23</xdr:colOff>
                <xdr:row>28</xdr:row>
                <xdr:rowOff>13</xdr:rowOff>
              </xdr:from>
              <xdr:to>
                <xdr:col>4</xdr:col>
                <xdr:colOff>56</xdr:colOff>
                <xdr:row>33</xdr:row>
                <xdr:rowOff>11</xdr:rowOff>
              </xdr:to>
            </anchor>
          </commentPr>
        </mc:Choice>
        <mc:Fallback/>
      </mc:AlternateContent>
    </comment>
    <comment ref="C122" authorId="0">
      <text>
        <r>
          <rPr>
            <sz val="10"/>
            <rFont val="Arial"/>
            <family val="2"/>
            <charset val="1"/>
          </rPr>
          <t xml:space="preserve">Disregard this column</t>
        </r>
      </text>
      <mc:AlternateContent>
        <mc:Choice Requires="v2">
          <commentPr autoFill="true" autoScale="false" colHidden="false" locked="false" rowHidden="false" textHAlign="justify" textVAlign="top">
            <anchor moveWithCells="false" sizeWithCells="false">
              <xdr:from>
                <xdr:col>3</xdr:col>
                <xdr:colOff>23</xdr:colOff>
                <xdr:row>117</xdr:row>
                <xdr:rowOff>12</xdr:rowOff>
              </xdr:from>
              <xdr:to>
                <xdr:col>4</xdr:col>
                <xdr:colOff>56</xdr:colOff>
                <xdr:row>119</xdr:row>
                <xdr:rowOff>15</xdr:rowOff>
              </xdr:to>
            </anchor>
          </commentPr>
        </mc:Choice>
        <mc:Fallback/>
      </mc:AlternateContent>
    </comment>
    <comment ref="I122" authorId="0">
      <text>
        <r>
          <rPr>
            <sz val="10"/>
            <rFont val="Arial"/>
            <family val="2"/>
            <charset val="1"/>
          </rPr>
          <t xml:space="preserve">Disregard this column</t>
        </r>
      </text>
      <mc:AlternateContent>
        <mc:Choice Requires="v2">
          <commentPr autoFill="true" autoScale="false" colHidden="false" locked="false" rowHidden="false" textHAlign="justify" textVAlign="top">
            <anchor moveWithCells="false" sizeWithCells="false">
              <xdr:from>
                <xdr:col>9</xdr:col>
                <xdr:colOff>23</xdr:colOff>
                <xdr:row>117</xdr:row>
                <xdr:rowOff>12</xdr:rowOff>
              </xdr:from>
              <xdr:to>
                <xdr:col>10</xdr:col>
                <xdr:colOff>55</xdr:colOff>
                <xdr:row>119</xdr:row>
                <xdr:rowOff>15</xdr:rowOff>
              </xdr:to>
            </anchor>
          </commentPr>
        </mc:Choice>
        <mc:Fallback/>
      </mc:AlternateContent>
    </comment>
  </commentList>
</comments>
</file>

<file path=xl/sharedStrings.xml><?xml version="1.0" encoding="utf-8"?>
<sst xmlns="http://schemas.openxmlformats.org/spreadsheetml/2006/main" count="390" uniqueCount="91">
  <si>
    <t>WWE Revenue (in millions of US$)</t>
  </si>
  <si>
    <t>Q1s</t>
  </si>
  <si>
    <t>Comp. Avg.</t>
  </si>
  <si>
    <t>Average Quarterly Revenue</t>
  </si>
  <si>
    <t>N/A</t>
  </si>
  <si>
    <t>WWE Champions During These Periods</t>
  </si>
  <si>
    <t>Triple H</t>
  </si>
  <si>
    <t>The Miz</t>
  </si>
  <si>
    <t>CM Punk</t>
  </si>
  <si>
    <t>The Rock</t>
  </si>
  <si>
    <t>Jeff Hardy</t>
  </si>
  <si>
    <t>Total Days</t>
  </si>
  <si>
    <t>Edge</t>
  </si>
  <si>
    <t>PPV Main Event Appearances During These Periods</t>
  </si>
  <si>
    <t>Randy Orton</t>
  </si>
  <si>
    <t>Dolph Ziggler</t>
  </si>
  <si>
    <t>John Cena</t>
  </si>
  <si>
    <t>Rey Mysterio</t>
  </si>
  <si>
    <t>Kane</t>
  </si>
  <si>
    <t>Chris Jericho</t>
  </si>
  <si>
    <t>John Morrison</t>
  </si>
  <si>
    <t>Mike Knox</t>
  </si>
  <si>
    <t>Sheamus</t>
  </si>
  <si>
    <t>R-Truth</t>
  </si>
  <si>
    <t>Q2s</t>
  </si>
  <si>
    <t>Batista</t>
  </si>
  <si>
    <t>--Vacated--</t>
  </si>
  <si>
    <t>Brock Lesnar</t>
  </si>
  <si>
    <t>John Laurinaitis</t>
  </si>
  <si>
    <t>Big Show</t>
  </si>
  <si>
    <t>Ryback</t>
  </si>
  <si>
    <t>Q3s</t>
  </si>
  <si>
    <t>Alberto Del Rio</t>
  </si>
  <si>
    <t>Daniel Bryan</t>
  </si>
  <si>
    <t>The Undertaker</t>
  </si>
  <si>
    <t>Wade Barrett</t>
  </si>
  <si>
    <t>Rob Van Dam</t>
  </si>
  <si>
    <t>Christian</t>
  </si>
  <si>
    <t>Bret Hart</t>
  </si>
  <si>
    <t>Justin Gabriel</t>
  </si>
  <si>
    <t>Heath Slater</t>
  </si>
  <si>
    <t>David Otunga</t>
  </si>
  <si>
    <t>Ryback (Skip Sheffield)</t>
  </si>
  <si>
    <t>Michael Tarver</t>
  </si>
  <si>
    <t>Darren Young</t>
  </si>
  <si>
    <t>Q4s</t>
  </si>
  <si>
    <t>Shawn Micheals</t>
  </si>
  <si>
    <t>Cody Rhodes</t>
  </si>
  <si>
    <t>Ted DiBiase</t>
  </si>
  <si>
    <t>Days As WWE Champion</t>
  </si>
  <si>
    <t>Relative Effect on Revenue Based On Holding Title</t>
  </si>
  <si>
    <t>Total Relative Effect on Company Revenue for 2009-2013 Based on Title Reigns</t>
  </si>
  <si>
    <t>Sums of Fractions (Title Reigns)</t>
  </si>
  <si>
    <t>Average Relative Effect On Quarterly Revenue for 2009-2013 Based on WWE Championship Reigns</t>
  </si>
  <si>
    <t>Times in PPV ME</t>
  </si>
  <si>
    <t>Relative Effect on Revenue Based On PPV ME Appearances</t>
  </si>
  <si>
    <t>Total Relative Effect on Company Revenue for 2009-2013 Based on PPV ME Appearances</t>
  </si>
  <si>
    <t>Sums of Fractions (PPV ME Appearances)</t>
  </si>
  <si>
    <t>Average Relative Effect On Quarterly Revenue for 2009-2013 Based on PPV ME Appearances</t>
  </si>
  <si>
    <t>Average Relative Effect On Quarterly Revenue for 2009-2013 Based on WWE Championship Reigns and PPV Main Event Appearances</t>
  </si>
  <si>
    <t>-</t>
  </si>
  <si>
    <t>Q1</t>
  </si>
  <si>
    <t>2009 Q1</t>
  </si>
  <si>
    <t>Q2</t>
  </si>
  <si>
    <t>2009 Q2</t>
  </si>
  <si>
    <t>Q3</t>
  </si>
  <si>
    <t>2009 Q3</t>
  </si>
  <si>
    <t>Q4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</si>
  <si>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</si>
  <si>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</si>
  <si>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</si>
  <si>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</si>
  <si>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</si>
  <si>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</si>
  <si>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</si>
  <si>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</si>
  <si>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</si>
  <si>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</si>
  <si>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</si>
  <si>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</si>
  <si>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</si>
  <si>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</si>
  <si>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</si>
  <si>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</si>
  <si>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</si>
  <si>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Average Relative Effect On Quarterly Revenue for 2009-2013</t>
  </si>
  <si>
    <t>Based on WWE Championship Reigns (Millions of $USD)</t>
  </si>
  <si>
    <t>Based on PPV Main Event Appearances (Millions of $USD)</t>
  </si>
  <si>
    <t>Blended Average Relative Effect On Quarterly Revenue for 2009-2013</t>
  </si>
  <si>
    <t>Based on WWE Championship Reigns and PPV Main Event Appearances</t>
  </si>
  <si>
    <t>(Millions of $USD)</t>
  </si>
</sst>
</file>

<file path=xl/styles.xml><?xml version="1.0" encoding="utf-8"?>
<styleSheet xmlns="http://schemas.openxmlformats.org/spreadsheetml/2006/main">
  <numFmts count="6">
    <numFmt numFmtId="164" formatCode="0.00"/>
    <numFmt numFmtId="165" formatCode="0.00;[RED]\-0.00"/>
    <numFmt numFmtId="166" formatCode="GENERAL"/>
    <numFmt numFmtId="167" formatCode="[$$-409]#,##0.00;[RED]\-[$$-409]#,##0.00"/>
    <numFmt numFmtId="168" formatCode="[$$-409]#,##0.00;\-[$$-409]#,##0.00"/>
    <numFmt numFmtId="169" formatCode="0.00%"/>
  </numFmts>
  <fonts count="1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8"/>
      <name val="Arial"/>
      <family val="2"/>
      <charset val="1"/>
    </font>
    <font>
      <b val="true"/>
      <sz val="22"/>
      <name val="Arial"/>
      <family val="2"/>
      <charset val="1"/>
    </font>
    <font>
      <sz val="10"/>
      <color rgb="FFDDDDDD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CCCCCC"/>
      <name val="Arial"/>
      <family val="2"/>
      <charset val="1"/>
    </font>
    <font>
      <strike val="true"/>
      <sz val="10"/>
      <name val="Arial"/>
      <family val="2"/>
      <charset val="1"/>
    </font>
    <font>
      <sz val="20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20"/>
      <color rgb="FF0099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0">
    <border diagonalUp="false" diagonalDown="false">
      <left/>
      <right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 style="hair">
        <color rgb="FFB2B2B2"/>
      </right>
      <top/>
      <bottom/>
      <diagonal/>
    </border>
    <border diagonalUp="false" diagonalDown="false">
      <left/>
      <right style="hair">
        <color rgb="FFB2B2B2"/>
      </right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hair">
        <color rgb="FFB2B2B2"/>
      </right>
      <top/>
      <bottom/>
      <diagonal/>
    </border>
    <border diagonalUp="false" diagonalDown="false">
      <left/>
      <right style="hair">
        <color rgb="FFFFFFFF"/>
      </right>
      <top/>
      <bottom/>
      <diagonal/>
    </border>
    <border diagonalUp="false" diagonalDown="false">
      <left style="hair">
        <color rgb="FFFFFFFF"/>
      </left>
      <right style="hair">
        <color rgb="FFFFFFFF"/>
      </right>
      <top/>
      <bottom/>
      <diagonal/>
    </border>
    <border diagonalUp="false" diagonalDown="false">
      <left style="hair">
        <color rgb="FFFFFFFF"/>
      </left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hair">
        <color rgb="FFB2B2B2"/>
      </right>
      <top/>
      <bottom style="thin"/>
      <diagonal/>
    </border>
    <border diagonalUp="false" diagonalDown="false">
      <left/>
      <right/>
      <top/>
      <bottom style="hair">
        <color rgb="FFB2B2B2"/>
      </bottom>
      <diagonal/>
    </border>
    <border diagonalUp="false" diagonalDown="false">
      <left style="thin"/>
      <right/>
      <top/>
      <bottom style="hair">
        <color rgb="FFB2B2B2"/>
      </bottom>
      <diagonal/>
    </border>
    <border diagonalUp="false" diagonalDown="false">
      <left/>
      <right/>
      <top style="hair">
        <color rgb="FFB2B2B2"/>
      </top>
      <bottom/>
      <diagonal/>
    </border>
    <border diagonalUp="false" diagonalDown="false">
      <left style="thin"/>
      <right/>
      <top style="hair">
        <color rgb="FFB2B2B2"/>
      </top>
      <bottom/>
      <diagonal/>
    </border>
    <border diagonalUp="false" diagonalDown="false">
      <left style="thin"/>
      <right style="hair">
        <color rgb="FFB2B2B2"/>
      </right>
      <top style="hair">
        <color rgb="FFB2B2B2"/>
      </top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ck"/>
      <right/>
      <top style="thick"/>
      <bottom style="thin"/>
      <diagonal/>
    </border>
    <border diagonalUp="false" diagonalDown="false">
      <left/>
      <right style="thick"/>
      <top style="thick"/>
      <bottom style="thin"/>
      <diagonal/>
    </border>
    <border diagonalUp="false" diagonalDown="false">
      <left style="thick"/>
      <right/>
      <top style="thin"/>
      <bottom style="thin"/>
      <diagonal/>
    </border>
    <border diagonalUp="false" diagonalDown="false">
      <left/>
      <right style="thick"/>
      <top style="thin"/>
      <bottom style="thin"/>
      <diagonal/>
    </border>
    <border diagonalUp="false" diagonalDown="false">
      <left style="thick"/>
      <right/>
      <top style="thin"/>
      <bottom style="thick"/>
      <diagonal/>
    </border>
    <border diagonalUp="false" diagonalDown="false">
      <left/>
      <right style="thick"/>
      <top style="thin"/>
      <bottom style="thick"/>
      <diagonal/>
    </border>
  </borders>
  <cellStyleXfs count="21"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false" applyAlignment="true" applyProtection="false">
      <alignment horizontal="center" vertical="center" textRotation="0" wrapText="false" indent="0" shrinkToFit="false"/>
    </xf>
  </cellStyleXfs>
  <cellXfs count="70"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6" fontId="11" fillId="0" borderId="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6" fontId="0" fillId="0" borderId="0" xfId="0" applyFont="false" applyBorder="false" applyAlignment="true" applyProtection="false">
      <alignment horizontal="left" vertical="center" textRotation="0" wrapText="false" indent="1" shrinkToFit="false"/>
      <protection locked="true" hidden="false"/>
    </xf>
    <xf numFmtId="166" fontId="11" fillId="0" borderId="24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2" fillId="0" borderId="25" xfId="20" applyFont="true" applyBorder="true" applyAlignment="true" applyProtection="false">
      <alignment horizontal="center" vertical="center" textRotation="0" wrapText="false" indent="1" shrinkToFit="false"/>
      <protection locked="true" hidden="false"/>
    </xf>
    <xf numFmtId="166" fontId="11" fillId="0" borderId="2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2" fillId="0" borderId="27" xfId="0" applyFont="true" applyBorder="true" applyAlignment="true" applyProtection="false">
      <alignment horizontal="center" vertical="center" textRotation="0" wrapText="false" indent="1" shrinkToFit="false"/>
      <protection locked="true" hidden="false"/>
    </xf>
    <xf numFmtId="166" fontId="11" fillId="0" borderId="2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2" fillId="0" borderId="29" xfId="0" applyFont="true" applyBorder="true" applyAlignment="true" applyProtection="false">
      <alignment horizontal="center" vertical="center" textRotation="0" wrapText="false" indent="1" shrinkToFit="false"/>
      <protection locked="true" hidden="false"/>
    </xf>
    <xf numFmtId="164" fontId="12" fillId="0" borderId="25" xfId="0" applyFont="true" applyBorder="true" applyAlignment="true" applyProtection="false">
      <alignment horizontal="center" vertical="center" textRotation="0" wrapText="false" indent="1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ConditionalStyle_1" xfId="20" builtinId="54" customBuiltin="true"/>
  </cellStyles>
  <dxfs count="4">
    <dxf>
      <font>
        <b val="true"/>
        <sz val="20"/>
        <color rgb="FF009900"/>
        <name val="Arial"/>
        <family val="2"/>
        <charset val="1"/>
      </font>
      <numFmt numFmtId="164" formatCode="0.00"/>
      <alignment horizontal="center" vertical="center" textRotation="0" wrapText="false" indent="0" shrinkToFit="false"/>
    </dxf>
    <dxf>
      <font>
        <sz val="20"/>
        <name val="Arial"/>
        <family val="2"/>
        <charset val="1"/>
      </font>
      <numFmt numFmtId="165" formatCode="0.00;[RED]\-0.00"/>
      <alignment horizontal="center" vertical="center" textRotation="0" wrapText="false" indent="0" shrinkToFit="false"/>
    </dxf>
    <dxf>
      <font>
        <sz val="10"/>
        <name val="Arial"/>
        <family val="2"/>
        <charset val="1"/>
      </font>
      <fill>
        <patternFill>
          <bgColor rgb="FF00CC00"/>
        </patternFill>
      </fill>
    </dxf>
    <dxf>
      <font>
        <sz val="10"/>
        <name val="Arial"/>
        <family val="2"/>
        <charset val="1"/>
      </font>
      <fill>
        <patternFill>
          <bgColor rgb="FFFF3333"/>
        </patternFill>
      </fill>
    </dxf>
  </dxfs>
  <colors>
    <indexedColors>
      <rgbColor rgb="FF000000"/>
      <rgbColor rgb="FFFFFFFF"/>
      <rgbColor rgb="FFFF3333"/>
      <rgbColor rgb="FF00CC00"/>
      <rgbColor rgb="FF0000FF"/>
      <rgbColor rgb="FFFFFF00"/>
      <rgbColor rgb="FFFF00FF"/>
      <rgbColor rgb="FF00FFFF"/>
      <rgbColor rgb="FF800000"/>
      <rgbColor rgb="FF0099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jpeg"/><Relationship Id="rId4" Type="http://schemas.openxmlformats.org/officeDocument/2006/relationships/image" Target="../media/image4.png"/><Relationship Id="rId5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27000</xdr:colOff>
      <xdr:row>2</xdr:row>
      <xdr:rowOff>448200</xdr:rowOff>
    </xdr:from>
    <xdr:to>
      <xdr:col>7</xdr:col>
      <xdr:colOff>420120</xdr:colOff>
      <xdr:row>5</xdr:row>
      <xdr:rowOff>200160</xdr:rowOff>
    </xdr:to>
    <xdr:pic>
      <xdr:nvPicPr>
        <xdr:cNvPr id="0" name="Image 1" descr=""/>
        <xdr:cNvPicPr/>
      </xdr:nvPicPr>
      <xdr:blipFill>
        <a:blip r:embed="rId1"/>
        <a:stretch>
          <a:fillRect/>
        </a:stretch>
      </xdr:blipFill>
      <xdr:spPr>
        <a:xfrm>
          <a:off x="6013440" y="1362600"/>
          <a:ext cx="2018880" cy="1123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30240</xdr:colOff>
      <xdr:row>40</xdr:row>
      <xdr:rowOff>448200</xdr:rowOff>
    </xdr:from>
    <xdr:to>
      <xdr:col>7</xdr:col>
      <xdr:colOff>423360</xdr:colOff>
      <xdr:row>43</xdr:row>
      <xdr:rowOff>200160</xdr:rowOff>
    </xdr:to>
    <xdr:pic>
      <xdr:nvPicPr>
        <xdr:cNvPr id="1" name="Image 1" descr=""/>
        <xdr:cNvPicPr/>
      </xdr:nvPicPr>
      <xdr:blipFill>
        <a:blip r:embed="rId2"/>
        <a:stretch>
          <a:fillRect/>
        </a:stretch>
      </xdr:blipFill>
      <xdr:spPr>
        <a:xfrm>
          <a:off x="6016680" y="18736200"/>
          <a:ext cx="2018880" cy="1123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27000</xdr:colOff>
      <xdr:row>14</xdr:row>
      <xdr:rowOff>448200</xdr:rowOff>
    </xdr:from>
    <xdr:to>
      <xdr:col>7</xdr:col>
      <xdr:colOff>29160</xdr:colOff>
      <xdr:row>18</xdr:row>
      <xdr:rowOff>95400</xdr:rowOff>
    </xdr:to>
    <xdr:pic>
      <xdr:nvPicPr>
        <xdr:cNvPr id="2" name="Image 2" descr=""/>
        <xdr:cNvPicPr/>
      </xdr:nvPicPr>
      <xdr:blipFill>
        <a:blip r:embed="rId3"/>
        <a:stretch>
          <a:fillRect/>
        </a:stretch>
      </xdr:blipFill>
      <xdr:spPr>
        <a:xfrm>
          <a:off x="6013440" y="6849000"/>
          <a:ext cx="1627920" cy="1476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27000</xdr:colOff>
      <xdr:row>60</xdr:row>
      <xdr:rowOff>448200</xdr:rowOff>
    </xdr:from>
    <xdr:to>
      <xdr:col>6</xdr:col>
      <xdr:colOff>673560</xdr:colOff>
      <xdr:row>63</xdr:row>
      <xdr:rowOff>28080</xdr:rowOff>
    </xdr:to>
    <xdr:pic>
      <xdr:nvPicPr>
        <xdr:cNvPr id="3" name="Image 3" descr=""/>
        <xdr:cNvPicPr/>
      </xdr:nvPicPr>
      <xdr:blipFill>
        <a:blip r:embed="rId4"/>
        <a:stretch>
          <a:fillRect/>
        </a:stretch>
      </xdr:blipFill>
      <xdr:spPr>
        <a:xfrm>
          <a:off x="6013440" y="27880200"/>
          <a:ext cx="1459440" cy="9514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10</xdr:col>
      <xdr:colOff>27000</xdr:colOff>
      <xdr:row>0</xdr:row>
      <xdr:rowOff>448200</xdr:rowOff>
    </xdr:from>
    <xdr:to>
      <xdr:col>24</xdr:col>
      <xdr:colOff>249840</xdr:colOff>
      <xdr:row>21</xdr:row>
      <xdr:rowOff>10440</xdr:rowOff>
    </xdr:to>
    <xdr:pic>
      <xdr:nvPicPr>
        <xdr:cNvPr id="4" name="Image 4" descr=""/>
        <xdr:cNvPicPr/>
      </xdr:nvPicPr>
      <xdr:blipFill>
        <a:blip r:embed="rId5"/>
        <a:stretch>
          <a:fillRect/>
        </a:stretch>
      </xdr:blipFill>
      <xdr:spPr>
        <a:xfrm>
          <a:off x="10077480" y="448200"/>
          <a:ext cx="11602080" cy="91634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1:21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15" activeCellId="0" sqref="K115"/>
    </sheetView>
  </sheetViews>
  <sheetFormatPr defaultRowHeight="12.8"/>
  <cols>
    <col collapsed="false" hidden="false" max="1" min="1" style="0" width="15.6479591836735"/>
    <col collapsed="false" hidden="false" max="2" min="2" style="0" width="11.9897959183673"/>
    <col collapsed="false" hidden="false" max="3" min="3" style="1" width="13.2551020408163"/>
    <col collapsed="false" hidden="false" max="4" min="4" style="0" width="10.2959183673469"/>
    <col collapsed="false" hidden="false" max="5" min="5" style="1" width="13.6785714285714"/>
    <col collapsed="false" hidden="false" max="6" min="6" style="0" width="10.2959183673469"/>
    <col collapsed="false" hidden="false" max="7" min="7" style="2" width="12.8316326530612"/>
    <col collapsed="false" hidden="false" max="8" min="8" style="0" width="10.5765306122449"/>
    <col collapsed="false" hidden="false" max="9" min="9" style="1" width="12.6887755102041"/>
    <col collapsed="false" hidden="false" max="10" min="10" style="0" width="10.4285714285714"/>
    <col collapsed="false" hidden="false" max="11" min="11" style="1" width="23.1275510204082"/>
    <col collapsed="false" hidden="false" max="1025" min="12" style="0" width="11.5204081632653"/>
  </cols>
  <sheetData>
    <row r="1" customFormat="false" ht="12.8" hidden="false" customHeight="false" outlineLevel="0" collapsed="false">
      <c r="A1" s="3" t="s">
        <v>0</v>
      </c>
      <c r="B1" s="3"/>
      <c r="C1" s="3"/>
      <c r="D1" s="4"/>
      <c r="E1" s="5"/>
      <c r="G1" s="6"/>
      <c r="I1" s="5"/>
      <c r="K1" s="5"/>
    </row>
    <row r="2" customFormat="false" ht="12.8" hidden="false" customHeight="false" outlineLevel="0" collapsed="false">
      <c r="A2" s="7"/>
      <c r="C2" s="5"/>
      <c r="E2" s="5"/>
      <c r="G2" s="6"/>
      <c r="I2" s="5"/>
      <c r="K2" s="5"/>
    </row>
    <row r="3" customFormat="false" ht="26.8" hidden="false" customHeight="false" outlineLevel="0" collapsed="false">
      <c r="A3" s="8" t="s">
        <v>1</v>
      </c>
      <c r="C3" s="0"/>
      <c r="E3" s="0"/>
      <c r="G3" s="0"/>
      <c r="I3" s="0"/>
      <c r="K3" s="0"/>
    </row>
    <row r="4" customFormat="false" ht="12.8" hidden="false" customHeight="false" outlineLevel="0" collapsed="false">
      <c r="A4" s="9" t="n">
        <v>2</v>
      </c>
      <c r="C4" s="10"/>
      <c r="E4" s="10" t="n">
        <v>2</v>
      </c>
      <c r="G4" s="10" t="n">
        <v>2</v>
      </c>
      <c r="I4" s="10" t="n">
        <v>2</v>
      </c>
      <c r="K4" s="0"/>
    </row>
    <row r="5" s="12" customFormat="true" ht="15" hidden="false" customHeight="false" outlineLevel="0" collapsed="false">
      <c r="A5" s="11" t="n">
        <v>2009</v>
      </c>
      <c r="B5" s="12" t="s">
        <v>2</v>
      </c>
      <c r="C5" s="13" t="n">
        <v>2010</v>
      </c>
      <c r="D5" s="12" t="s">
        <v>2</v>
      </c>
      <c r="E5" s="13" t="n">
        <v>2011</v>
      </c>
      <c r="F5" s="12" t="s">
        <v>2</v>
      </c>
      <c r="G5" s="14" t="n">
        <v>2012</v>
      </c>
      <c r="H5" s="12" t="s">
        <v>2</v>
      </c>
      <c r="I5" s="13" t="n">
        <v>2013</v>
      </c>
      <c r="J5" s="12" t="s">
        <v>2</v>
      </c>
      <c r="K5" s="15" t="s">
        <v>3</v>
      </c>
    </row>
    <row r="6" customFormat="false" ht="20.1" hidden="false" customHeight="true" outlineLevel="0" collapsed="false">
      <c r="A6" s="16" t="n">
        <v>107.83</v>
      </c>
      <c r="B6" s="17" t="n">
        <f aca="false">A6-$K6</f>
        <v>-10.8725</v>
      </c>
      <c r="C6" s="15" t="s">
        <v>4</v>
      </c>
      <c r="D6" s="12" t="s">
        <v>4</v>
      </c>
      <c r="E6" s="18" t="n">
        <v>119.91</v>
      </c>
      <c r="F6" s="17" t="n">
        <f aca="false">E6-$K6</f>
        <v>1.2075</v>
      </c>
      <c r="G6" s="18" t="n">
        <v>123.07</v>
      </c>
      <c r="H6" s="17" t="n">
        <f aca="false">G6-$K6</f>
        <v>4.36749999999999</v>
      </c>
      <c r="I6" s="18" t="n">
        <v>124</v>
      </c>
      <c r="J6" s="17" t="n">
        <f aca="false">I6-$K6</f>
        <v>5.2975</v>
      </c>
      <c r="K6" s="19" t="n">
        <f aca="false">AVERAGE(A6,E6,G6,I6)</f>
        <v>118.7025</v>
      </c>
    </row>
    <row r="7" customFormat="false" ht="12.8" hidden="false" customHeight="false" outlineLevel="0" collapsed="false">
      <c r="C7" s="0"/>
      <c r="E7" s="0"/>
      <c r="G7" s="0"/>
      <c r="I7" s="0"/>
      <c r="K7" s="0"/>
    </row>
    <row r="8" s="21" customFormat="true" ht="12.8" hidden="false" customHeight="false" outlineLevel="0" collapsed="false">
      <c r="A8" s="20" t="s">
        <v>5</v>
      </c>
      <c r="B8" s="20"/>
      <c r="C8" s="20"/>
      <c r="D8" s="20"/>
      <c r="E8" s="20"/>
      <c r="F8" s="20"/>
      <c r="G8" s="20"/>
      <c r="H8" s="20"/>
      <c r="I8" s="20"/>
      <c r="J8" s="20"/>
    </row>
    <row r="9" customFormat="false" ht="12.8" hidden="false" customHeight="false" outlineLevel="0" collapsed="false">
      <c r="G9" s="1"/>
    </row>
    <row r="10" customFormat="false" ht="12.8" hidden="false" customHeight="false" outlineLevel="0" collapsed="false">
      <c r="A10" s="21" t="s">
        <v>6</v>
      </c>
      <c r="B10" s="22" t="n">
        <v>44</v>
      </c>
      <c r="C10" s="15" t="s">
        <v>4</v>
      </c>
      <c r="E10" s="23" t="s">
        <v>7</v>
      </c>
      <c r="F10" s="22" t="n">
        <v>90</v>
      </c>
      <c r="G10" s="23" t="s">
        <v>8</v>
      </c>
      <c r="H10" s="22" t="n">
        <v>91</v>
      </c>
      <c r="I10" s="23" t="s">
        <v>9</v>
      </c>
      <c r="J10" s="22" t="n">
        <v>63</v>
      </c>
    </row>
    <row r="11" customFormat="false" ht="12.8" hidden="false" customHeight="false" outlineLevel="0" collapsed="false">
      <c r="B11" s="24" t="n">
        <f aca="false">B10/$B$16</f>
        <v>0.488888888888889</v>
      </c>
      <c r="C11" s="15"/>
      <c r="F11" s="24" t="n">
        <v>1</v>
      </c>
      <c r="G11" s="1"/>
      <c r="H11" s="24" t="n">
        <v>1</v>
      </c>
      <c r="J11" s="24" t="n">
        <f aca="false">J10/$J$14</f>
        <v>0.7</v>
      </c>
    </row>
    <row r="12" customFormat="false" ht="12.8" hidden="false" customHeight="false" outlineLevel="0" collapsed="false">
      <c r="A12" s="21" t="s">
        <v>10</v>
      </c>
      <c r="B12" s="22" t="n">
        <v>25</v>
      </c>
      <c r="C12" s="15"/>
      <c r="E12" s="25" t="s">
        <v>11</v>
      </c>
      <c r="F12" s="22" t="n">
        <f aca="false">SUM(F10)</f>
        <v>90</v>
      </c>
      <c r="G12" s="25" t="s">
        <v>11</v>
      </c>
      <c r="H12" s="22" t="n">
        <f aca="false">SUM(H10)</f>
        <v>91</v>
      </c>
      <c r="I12" s="23" t="s">
        <v>8</v>
      </c>
      <c r="J12" s="22" t="n">
        <v>27</v>
      </c>
    </row>
    <row r="13" customFormat="false" ht="12.8" hidden="false" customHeight="false" outlineLevel="0" collapsed="false">
      <c r="B13" s="24" t="n">
        <f aca="false">B12/$B$16</f>
        <v>0.277777777777778</v>
      </c>
      <c r="C13" s="15"/>
      <c r="G13" s="1"/>
      <c r="J13" s="24" t="n">
        <f aca="false">J12/$J$14</f>
        <v>0.3</v>
      </c>
    </row>
    <row r="14" customFormat="false" ht="12.8" hidden="false" customHeight="false" outlineLevel="0" collapsed="false">
      <c r="A14" s="21" t="s">
        <v>12</v>
      </c>
      <c r="B14" s="22" t="n">
        <v>21</v>
      </c>
      <c r="C14" s="15"/>
      <c r="G14" s="1"/>
      <c r="I14" s="25" t="s">
        <v>11</v>
      </c>
      <c r="J14" s="22" t="n">
        <f aca="false">SUM(J10,J12)</f>
        <v>90</v>
      </c>
    </row>
    <row r="15" customFormat="false" ht="12.8" hidden="false" customHeight="false" outlineLevel="0" collapsed="false">
      <c r="B15" s="24" t="n">
        <f aca="false">B14/$B$16</f>
        <v>0.233333333333333</v>
      </c>
      <c r="C15" s="15"/>
      <c r="G15" s="1"/>
    </row>
    <row r="16" customFormat="false" ht="12.8" hidden="false" customHeight="false" outlineLevel="0" collapsed="false">
      <c r="A16" s="22" t="s">
        <v>11</v>
      </c>
      <c r="B16" s="22" t="n">
        <f aca="false">SUM(B12,B14,B10)</f>
        <v>90</v>
      </c>
      <c r="C16" s="15"/>
      <c r="G16" s="1"/>
    </row>
    <row r="18" s="27" customFormat="true" ht="12.8" hidden="false" customHeight="false" outlineLevel="0" collapsed="false">
      <c r="A18" s="26" t="s">
        <v>13</v>
      </c>
      <c r="AMJ18" s="28"/>
    </row>
    <row r="19" customFormat="false" ht="12.8" hidden="false" customHeight="false" outlineLevel="0" collapsed="false">
      <c r="G19" s="1"/>
    </row>
    <row r="20" customFormat="false" ht="12.8" hidden="false" customHeight="false" outlineLevel="0" collapsed="false">
      <c r="A20" s="21" t="s">
        <v>12</v>
      </c>
      <c r="B20" s="29" t="n">
        <f aca="false">1+2/6</f>
        <v>1.33333333333333</v>
      </c>
      <c r="C20" s="30" t="s">
        <v>4</v>
      </c>
      <c r="E20" s="23" t="s">
        <v>14</v>
      </c>
      <c r="F20" s="29" t="n">
        <f aca="false">1+2/6</f>
        <v>1.33333333333333</v>
      </c>
      <c r="G20" s="23" t="s">
        <v>8</v>
      </c>
      <c r="H20" s="29" t="n">
        <v>1</v>
      </c>
      <c r="I20" s="23" t="s">
        <v>9</v>
      </c>
      <c r="J20" s="29" t="n">
        <v>2</v>
      </c>
    </row>
    <row r="21" customFormat="false" ht="12.8" hidden="false" customHeight="false" outlineLevel="0" collapsed="false">
      <c r="A21" s="21" t="s">
        <v>10</v>
      </c>
      <c r="B21" s="29" t="n">
        <v>1</v>
      </c>
      <c r="E21" s="23" t="s">
        <v>7</v>
      </c>
      <c r="F21" s="29" t="n">
        <v>1</v>
      </c>
      <c r="G21" s="23" t="s">
        <v>15</v>
      </c>
      <c r="H21" s="29" t="n">
        <v>1</v>
      </c>
      <c r="I21" s="23" t="s">
        <v>8</v>
      </c>
      <c r="J21" s="29" t="n">
        <v>2</v>
      </c>
    </row>
    <row r="22" customFormat="false" ht="12.8" hidden="false" customHeight="false" outlineLevel="0" collapsed="false">
      <c r="A22" s="21" t="s">
        <v>16</v>
      </c>
      <c r="B22" s="29" t="n">
        <f aca="false">2/6</f>
        <v>0.333333333333333</v>
      </c>
      <c r="E22" s="23" t="s">
        <v>16</v>
      </c>
      <c r="F22" s="29" t="n">
        <f aca="false">2/6</f>
        <v>0.333333333333333</v>
      </c>
      <c r="G22" s="23" t="s">
        <v>16</v>
      </c>
      <c r="H22" s="29" t="n">
        <v>1</v>
      </c>
      <c r="J22" s="29"/>
    </row>
    <row r="23" customFormat="false" ht="12.8" hidden="false" customHeight="false" outlineLevel="0" collapsed="false">
      <c r="A23" s="21" t="s">
        <v>17</v>
      </c>
      <c r="B23" s="29" t="n">
        <f aca="false">2/6</f>
        <v>0.333333333333333</v>
      </c>
      <c r="E23" s="23" t="s">
        <v>8</v>
      </c>
      <c r="F23" s="29" t="n">
        <f aca="false">2/6</f>
        <v>0.333333333333333</v>
      </c>
      <c r="G23" s="23" t="s">
        <v>18</v>
      </c>
      <c r="H23" s="29" t="n">
        <v>1</v>
      </c>
      <c r="J23" s="29"/>
    </row>
    <row r="24" customFormat="false" ht="12.8" hidden="false" customHeight="false" outlineLevel="0" collapsed="false">
      <c r="A24" s="21" t="s">
        <v>19</v>
      </c>
      <c r="B24" s="29" t="n">
        <f aca="false">2/6</f>
        <v>0.333333333333333</v>
      </c>
      <c r="E24" s="23" t="s">
        <v>20</v>
      </c>
      <c r="F24" s="29" t="n">
        <f aca="false">2/6</f>
        <v>0.333333333333333</v>
      </c>
      <c r="G24" s="1"/>
      <c r="H24" s="29"/>
      <c r="J24" s="29"/>
    </row>
    <row r="25" customFormat="false" ht="12.8" hidden="false" customHeight="false" outlineLevel="0" collapsed="false">
      <c r="A25" s="21" t="s">
        <v>21</v>
      </c>
      <c r="B25" s="29" t="n">
        <f aca="false">2/6</f>
        <v>0.333333333333333</v>
      </c>
      <c r="E25" s="23" t="s">
        <v>22</v>
      </c>
      <c r="F25" s="29" t="n">
        <f aca="false">2/6</f>
        <v>0.333333333333333</v>
      </c>
      <c r="G25" s="1"/>
      <c r="H25" s="29"/>
      <c r="J25" s="29"/>
    </row>
    <row r="26" customFormat="false" ht="12.8" hidden="false" customHeight="false" outlineLevel="0" collapsed="false">
      <c r="A26" s="21" t="s">
        <v>18</v>
      </c>
      <c r="B26" s="29" t="n">
        <f aca="false">2/6</f>
        <v>0.333333333333333</v>
      </c>
      <c r="E26" s="23" t="s">
        <v>23</v>
      </c>
      <c r="F26" s="29" t="n">
        <f aca="false">2/6</f>
        <v>0.333333333333333</v>
      </c>
      <c r="G26" s="1"/>
      <c r="H26" s="29"/>
      <c r="J26" s="29"/>
    </row>
    <row r="27" customFormat="false" ht="12.8" hidden="false" customHeight="false" outlineLevel="0" collapsed="false">
      <c r="A27" s="25"/>
      <c r="B27" s="22" t="n">
        <f aca="false">SUM(B20:B26)</f>
        <v>4</v>
      </c>
      <c r="E27" s="25"/>
      <c r="F27" s="22" t="n">
        <f aca="false">SUM(F20:F26)</f>
        <v>4</v>
      </c>
      <c r="G27" s="25"/>
      <c r="H27" s="22" t="n">
        <f aca="false">SUM(H20:H26)</f>
        <v>4</v>
      </c>
      <c r="I27" s="25"/>
      <c r="J27" s="22" t="n">
        <f aca="false">SUM(J20:J26)</f>
        <v>4</v>
      </c>
    </row>
    <row r="28" customFormat="false" ht="12.8" hidden="false" customHeight="false" outlineLevel="0" collapsed="false">
      <c r="G28" s="1"/>
    </row>
    <row r="29" s="31" customFormat="true" ht="12.8" hidden="false" customHeight="false" outlineLevel="0" collapsed="false">
      <c r="C29" s="32"/>
      <c r="E29" s="32"/>
      <c r="G29" s="33"/>
      <c r="I29" s="32"/>
      <c r="K29" s="32"/>
    </row>
    <row r="30" customFormat="false" ht="26.8" hidden="false" customHeight="false" outlineLevel="0" collapsed="false">
      <c r="A30" s="8" t="s">
        <v>24</v>
      </c>
      <c r="C30" s="0"/>
      <c r="E30" s="0"/>
      <c r="G30" s="0"/>
      <c r="I30" s="0"/>
      <c r="K30" s="0"/>
    </row>
    <row r="31" customFormat="false" ht="12.8" hidden="false" customHeight="false" outlineLevel="0" collapsed="false">
      <c r="A31" s="9" t="n">
        <v>5</v>
      </c>
      <c r="C31" s="0"/>
      <c r="E31" s="10" t="n">
        <v>4</v>
      </c>
      <c r="G31" s="10" t="n">
        <v>4</v>
      </c>
      <c r="I31" s="10" t="n">
        <v>3</v>
      </c>
      <c r="K31" s="0"/>
    </row>
    <row r="32" customFormat="false" ht="15" hidden="false" customHeight="false" outlineLevel="0" collapsed="false">
      <c r="A32" s="13" t="n">
        <v>2009</v>
      </c>
      <c r="B32" s="0" t="s">
        <v>2</v>
      </c>
      <c r="C32" s="13" t="n">
        <v>2010</v>
      </c>
      <c r="D32" s="0" t="s">
        <v>2</v>
      </c>
      <c r="E32" s="13" t="n">
        <v>2011</v>
      </c>
      <c r="F32" s="34" t="s">
        <v>2</v>
      </c>
      <c r="G32" s="13" t="n">
        <v>2012</v>
      </c>
      <c r="H32" s="0" t="s">
        <v>2</v>
      </c>
      <c r="I32" s="13" t="n">
        <v>2013</v>
      </c>
      <c r="J32" s="0" t="s">
        <v>2</v>
      </c>
      <c r="K32" s="15" t="s">
        <v>3</v>
      </c>
    </row>
    <row r="33" customFormat="false" ht="20.15" hidden="false" customHeight="true" outlineLevel="0" collapsed="false">
      <c r="A33" s="16" t="n">
        <v>138.79</v>
      </c>
      <c r="B33" s="17" t="n">
        <f aca="false">A33-$K33</f>
        <v>-5.0275</v>
      </c>
      <c r="C33" s="15" t="s">
        <v>4</v>
      </c>
      <c r="D33" s="12" t="s">
        <v>4</v>
      </c>
      <c r="E33" s="18" t="n">
        <v>142.55</v>
      </c>
      <c r="F33" s="17" t="n">
        <f aca="false">E33-$K33</f>
        <v>-1.26749999999998</v>
      </c>
      <c r="G33" s="18" t="n">
        <v>141.65</v>
      </c>
      <c r="H33" s="17" t="n">
        <f aca="false">G33-$K33</f>
        <v>-2.16749999999999</v>
      </c>
      <c r="I33" s="18" t="n">
        <v>152.28</v>
      </c>
      <c r="J33" s="17" t="n">
        <f aca="false">I33-$K33</f>
        <v>8.46250000000001</v>
      </c>
      <c r="K33" s="19" t="n">
        <f aca="false">AVERAGE(A33,E33,G33,I33)</f>
        <v>143.8175</v>
      </c>
    </row>
    <row r="34" customFormat="false" ht="12.8" hidden="false" customHeight="false" outlineLevel="0" collapsed="false">
      <c r="C34" s="0"/>
      <c r="E34" s="0"/>
      <c r="G34" s="0"/>
      <c r="I34" s="0"/>
      <c r="K34" s="0"/>
    </row>
    <row r="35" s="21" customFormat="true" ht="12.8" hidden="false" customHeight="false" outlineLevel="0" collapsed="false">
      <c r="A35" s="20" t="s">
        <v>5</v>
      </c>
      <c r="B35" s="20"/>
      <c r="C35" s="20"/>
      <c r="D35" s="20"/>
      <c r="E35" s="20"/>
      <c r="F35" s="20"/>
      <c r="G35" s="20"/>
      <c r="H35" s="20"/>
      <c r="I35" s="20"/>
      <c r="J35" s="20"/>
    </row>
    <row r="36" customFormat="false" ht="12.8" hidden="false" customHeight="false" outlineLevel="0" collapsed="false">
      <c r="G36" s="1"/>
    </row>
    <row r="37" customFormat="false" ht="12.8" hidden="false" customHeight="false" outlineLevel="0" collapsed="false">
      <c r="A37" s="21" t="s">
        <v>14</v>
      </c>
      <c r="B37" s="22" t="n">
        <v>57</v>
      </c>
      <c r="C37" s="30" t="s">
        <v>4</v>
      </c>
      <c r="E37" s="23" t="s">
        <v>16</v>
      </c>
      <c r="F37" s="22" t="n">
        <v>60</v>
      </c>
      <c r="G37" s="23" t="s">
        <v>8</v>
      </c>
      <c r="H37" s="22" t="n">
        <v>91</v>
      </c>
      <c r="I37" s="23" t="s">
        <v>16</v>
      </c>
      <c r="J37" s="22" t="n">
        <v>84</v>
      </c>
    </row>
    <row r="38" customFormat="false" ht="12.8" hidden="false" customHeight="false" outlineLevel="0" collapsed="false">
      <c r="B38" s="24" t="n">
        <f aca="false">B37/$B$45</f>
        <v>0.626373626373626</v>
      </c>
      <c r="F38" s="24" t="n">
        <f aca="false">F37/$F$41</f>
        <v>0.659340659340659</v>
      </c>
      <c r="G38" s="1"/>
      <c r="H38" s="24" t="n">
        <v>1</v>
      </c>
      <c r="J38" s="24" t="n">
        <f aca="false">J37/$J$41</f>
        <v>0.923076923076923</v>
      </c>
    </row>
    <row r="39" customFormat="false" ht="12.8" hidden="false" customHeight="false" outlineLevel="0" collapsed="false">
      <c r="A39" s="21" t="s">
        <v>6</v>
      </c>
      <c r="B39" s="22" t="n">
        <f aca="false">70-44</f>
        <v>26</v>
      </c>
      <c r="E39" s="23" t="s">
        <v>7</v>
      </c>
      <c r="F39" s="22" t="n">
        <v>31</v>
      </c>
      <c r="G39" s="1" t="s">
        <v>11</v>
      </c>
      <c r="H39" s="22" t="n">
        <f aca="false">SUM(H37)</f>
        <v>91</v>
      </c>
      <c r="I39" s="23" t="s">
        <v>9</v>
      </c>
      <c r="J39" s="22" t="n">
        <v>7</v>
      </c>
    </row>
    <row r="40" customFormat="false" ht="12.8" hidden="false" customHeight="false" outlineLevel="0" collapsed="false">
      <c r="B40" s="24" t="n">
        <f aca="false">B39/$B$45</f>
        <v>0.285714285714286</v>
      </c>
      <c r="F40" s="24" t="n">
        <f aca="false">F39/$F$41</f>
        <v>0.340659340659341</v>
      </c>
      <c r="G40" s="1"/>
      <c r="J40" s="24" t="n">
        <f aca="false">J39/$J$41</f>
        <v>0.0769230769230769</v>
      </c>
    </row>
    <row r="41" customFormat="false" ht="12.8" hidden="false" customHeight="false" outlineLevel="0" collapsed="false">
      <c r="A41" s="21" t="s">
        <v>25</v>
      </c>
      <c r="B41" s="22" t="n">
        <v>2</v>
      </c>
      <c r="E41" s="25" t="s">
        <v>11</v>
      </c>
      <c r="F41" s="22" t="n">
        <f aca="false">SUM(F39,F37)</f>
        <v>91</v>
      </c>
      <c r="G41" s="1"/>
      <c r="I41" s="25" t="s">
        <v>11</v>
      </c>
      <c r="J41" s="22" t="n">
        <f aca="false">SUM(J37,J39)</f>
        <v>91</v>
      </c>
    </row>
    <row r="42" customFormat="false" ht="12.8" hidden="false" customHeight="false" outlineLevel="0" collapsed="false">
      <c r="B42" s="24" t="n">
        <f aca="false">B41/$B$45</f>
        <v>0.021978021978022</v>
      </c>
      <c r="G42" s="1"/>
    </row>
    <row r="43" customFormat="false" ht="12.8" hidden="false" customHeight="false" outlineLevel="0" collapsed="false">
      <c r="A43" s="21" t="s">
        <v>26</v>
      </c>
      <c r="B43" s="22" t="n">
        <v>6</v>
      </c>
      <c r="G43" s="1"/>
    </row>
    <row r="44" customFormat="false" ht="12.8" hidden="false" customHeight="false" outlineLevel="0" collapsed="false">
      <c r="B44" s="24" t="n">
        <f aca="false">B43/$B$45</f>
        <v>0.0659340659340659</v>
      </c>
      <c r="G44" s="1"/>
    </row>
    <row r="45" customFormat="false" ht="12.8" hidden="false" customHeight="false" outlineLevel="0" collapsed="false">
      <c r="A45" s="22" t="s">
        <v>11</v>
      </c>
      <c r="B45" s="22" t="n">
        <f aca="false">SUM(B39,B37,B41,B43)</f>
        <v>91</v>
      </c>
      <c r="G45" s="1"/>
    </row>
    <row r="46" s="35" customFormat="true" ht="12.8" hidden="false" customHeight="false" outlineLevel="0" collapsed="false">
      <c r="C46" s="36"/>
      <c r="E46" s="36"/>
      <c r="G46" s="1"/>
      <c r="I46" s="1"/>
      <c r="K46" s="1"/>
    </row>
    <row r="47" s="27" customFormat="true" ht="12.8" hidden="false" customHeight="false" outlineLevel="0" collapsed="false">
      <c r="A47" s="26" t="s">
        <v>13</v>
      </c>
      <c r="J47" s="0"/>
      <c r="AMJ47" s="28"/>
    </row>
    <row r="48" s="37" customFormat="true" ht="12.8" hidden="false" customHeight="false" outlineLevel="0" collapsed="false">
      <c r="C48" s="38"/>
      <c r="E48" s="38"/>
      <c r="G48" s="39"/>
      <c r="I48" s="38"/>
      <c r="K48" s="38"/>
    </row>
    <row r="49" customFormat="false" ht="12.8" hidden="false" customHeight="false" outlineLevel="0" collapsed="false">
      <c r="A49" s="21" t="s">
        <v>12</v>
      </c>
      <c r="B49" s="29" t="n">
        <v>3</v>
      </c>
      <c r="C49" s="30" t="s">
        <v>4</v>
      </c>
      <c r="E49" s="23" t="s">
        <v>16</v>
      </c>
      <c r="F49" s="29" t="n">
        <f aca="false">3+2/3</f>
        <v>3.66666666666667</v>
      </c>
      <c r="G49" s="23" t="s">
        <v>16</v>
      </c>
      <c r="H49" s="29" t="n">
        <v>4</v>
      </c>
      <c r="I49" s="23" t="s">
        <v>16</v>
      </c>
      <c r="J49" s="29" t="n">
        <v>2</v>
      </c>
    </row>
    <row r="50" customFormat="false" ht="12.8" hidden="false" customHeight="false" outlineLevel="0" collapsed="false">
      <c r="A50" s="21" t="s">
        <v>6</v>
      </c>
      <c r="B50" s="29" t="n">
        <v>2</v>
      </c>
      <c r="E50" s="23" t="s">
        <v>7</v>
      </c>
      <c r="F50" s="29" t="n">
        <f aca="false">2+2/3</f>
        <v>2.66666666666667</v>
      </c>
      <c r="G50" s="23" t="s">
        <v>9</v>
      </c>
      <c r="H50" s="29" t="n">
        <v>1</v>
      </c>
      <c r="I50" s="23" t="s">
        <v>9</v>
      </c>
      <c r="J50" s="29" t="n">
        <v>1</v>
      </c>
    </row>
    <row r="51" customFormat="false" ht="12.8" hidden="false" customHeight="false" outlineLevel="0" collapsed="false">
      <c r="A51" s="21" t="s">
        <v>14</v>
      </c>
      <c r="B51" s="29" t="n">
        <v>2</v>
      </c>
      <c r="E51" s="23" t="s">
        <v>23</v>
      </c>
      <c r="F51" s="29" t="n">
        <v>1</v>
      </c>
      <c r="G51" s="23" t="s">
        <v>27</v>
      </c>
      <c r="H51" s="29" t="n">
        <v>1</v>
      </c>
      <c r="I51" s="23" t="s">
        <v>27</v>
      </c>
      <c r="J51" s="29" t="n">
        <v>1</v>
      </c>
    </row>
    <row r="52" customFormat="false" ht="12.8" hidden="false" customHeight="false" outlineLevel="0" collapsed="false">
      <c r="A52" s="21" t="s">
        <v>10</v>
      </c>
      <c r="B52" s="29" t="n">
        <v>2</v>
      </c>
      <c r="E52" s="23" t="s">
        <v>20</v>
      </c>
      <c r="F52" s="29" t="n">
        <f aca="false">2/3</f>
        <v>0.666666666666667</v>
      </c>
      <c r="G52" s="23" t="s">
        <v>28</v>
      </c>
      <c r="H52" s="29" t="n">
        <v>1</v>
      </c>
      <c r="I52" s="23" t="s">
        <v>6</v>
      </c>
      <c r="J52" s="29" t="n">
        <v>1</v>
      </c>
    </row>
    <row r="53" customFormat="false" ht="12.8" hidden="false" customHeight="false" outlineLevel="0" collapsed="false">
      <c r="A53" s="21" t="s">
        <v>16</v>
      </c>
      <c r="B53" s="29" t="n">
        <v>1</v>
      </c>
      <c r="G53" s="23" t="s">
        <v>29</v>
      </c>
      <c r="H53" s="29" t="n">
        <v>1</v>
      </c>
      <c r="I53" s="23" t="s">
        <v>30</v>
      </c>
      <c r="J53" s="29" t="n">
        <v>1</v>
      </c>
    </row>
    <row r="54" customFormat="false" ht="12.8" hidden="false" customHeight="false" outlineLevel="0" collapsed="false">
      <c r="A54" s="21"/>
      <c r="B54" s="22" t="n">
        <f aca="false">SUM(B47:B53)</f>
        <v>10</v>
      </c>
      <c r="F54" s="22" t="n">
        <f aca="false">SUM(F47:F53)</f>
        <v>8.00000000000001</v>
      </c>
      <c r="G54" s="1"/>
      <c r="H54" s="22" t="n">
        <f aca="false">SUM(H47:H53)</f>
        <v>8</v>
      </c>
      <c r="J54" s="22" t="n">
        <f aca="false">SUM(J47:J53)</f>
        <v>6</v>
      </c>
    </row>
    <row r="55" customFormat="false" ht="12.8" hidden="false" customHeight="false" outlineLevel="0" collapsed="false">
      <c r="A55" s="21"/>
      <c r="B55" s="40"/>
      <c r="G55" s="1"/>
    </row>
    <row r="56" s="31" customFormat="true" ht="12.8" hidden="false" customHeight="false" outlineLevel="0" collapsed="false">
      <c r="C56" s="32"/>
      <c r="E56" s="32"/>
      <c r="G56" s="33"/>
      <c r="I56" s="32"/>
      <c r="K56" s="32"/>
    </row>
    <row r="57" customFormat="false" ht="26.8" hidden="false" customHeight="false" outlineLevel="0" collapsed="false">
      <c r="A57" s="8" t="s">
        <v>31</v>
      </c>
      <c r="C57" s="0"/>
      <c r="E57" s="0"/>
      <c r="G57" s="0"/>
      <c r="I57" s="0"/>
      <c r="K57" s="0"/>
    </row>
    <row r="58" customFormat="false" ht="12.8" hidden="false" customHeight="false" outlineLevel="0" collapsed="false">
      <c r="A58" s="9" t="n">
        <v>3</v>
      </c>
      <c r="C58" s="10" t="n">
        <v>3</v>
      </c>
      <c r="E58" s="10" t="n">
        <v>3</v>
      </c>
      <c r="G58" s="10" t="n">
        <v>3</v>
      </c>
      <c r="I58" s="10" t="n">
        <v>3</v>
      </c>
      <c r="K58" s="0"/>
    </row>
    <row r="59" customFormat="false" ht="15" hidden="false" customHeight="false" outlineLevel="0" collapsed="false">
      <c r="A59" s="13" t="n">
        <v>2009</v>
      </c>
      <c r="B59" s="0" t="s">
        <v>2</v>
      </c>
      <c r="C59" s="13" t="n">
        <v>2010</v>
      </c>
      <c r="D59" s="0" t="s">
        <v>2</v>
      </c>
      <c r="E59" s="13" t="n">
        <v>2011</v>
      </c>
      <c r="F59" s="34" t="s">
        <v>2</v>
      </c>
      <c r="G59" s="13" t="n">
        <v>2012</v>
      </c>
      <c r="H59" s="0" t="s">
        <v>2</v>
      </c>
      <c r="I59" s="13" t="n">
        <v>2013</v>
      </c>
      <c r="J59" s="0" t="s">
        <v>2</v>
      </c>
      <c r="K59" s="15" t="s">
        <v>3</v>
      </c>
    </row>
    <row r="60" customFormat="false" ht="20.15" hidden="false" customHeight="true" outlineLevel="0" collapsed="false">
      <c r="A60" s="7" t="n">
        <v>111.25</v>
      </c>
      <c r="B60" s="17" t="n">
        <f aca="false">A60-$K60</f>
        <v>1.88400000000001</v>
      </c>
      <c r="C60" s="18" t="n">
        <v>109.56</v>
      </c>
      <c r="D60" s="17" t="n">
        <f aca="false">C60-$K60</f>
        <v>0.194000000000017</v>
      </c>
      <c r="E60" s="18" t="n">
        <v>108.52</v>
      </c>
      <c r="F60" s="17" t="n">
        <f aca="false">E60-$K60</f>
        <v>-0.845999999999989</v>
      </c>
      <c r="G60" s="41" t="n">
        <v>104.2</v>
      </c>
      <c r="H60" s="17" t="n">
        <f aca="false">G60-$K60</f>
        <v>-5.16599999999998</v>
      </c>
      <c r="I60" s="18" t="n">
        <v>113.3</v>
      </c>
      <c r="J60" s="17" t="n">
        <f aca="false">I60-$K60</f>
        <v>3.93400000000001</v>
      </c>
      <c r="K60" s="19" t="n">
        <f aca="false">AVERAGE(A60,C60,E60,G60,I60)</f>
        <v>109.366</v>
      </c>
    </row>
    <row r="61" customFormat="false" ht="12.8" hidden="false" customHeight="false" outlineLevel="0" collapsed="false">
      <c r="C61" s="0"/>
      <c r="E61" s="0"/>
      <c r="G61" s="0"/>
      <c r="I61" s="0"/>
      <c r="K61" s="0"/>
    </row>
    <row r="62" s="21" customFormat="true" ht="12.8" hidden="false" customHeight="false" outlineLevel="0" collapsed="false">
      <c r="A62" s="20" t="s">
        <v>5</v>
      </c>
      <c r="B62" s="20"/>
      <c r="C62" s="20"/>
      <c r="D62" s="20"/>
      <c r="E62" s="20"/>
      <c r="F62" s="20"/>
      <c r="G62" s="20"/>
      <c r="H62" s="20"/>
      <c r="I62" s="20"/>
      <c r="J62" s="20"/>
    </row>
    <row r="64" customFormat="false" ht="12.8" hidden="false" customHeight="false" outlineLevel="0" collapsed="false">
      <c r="A64" s="21" t="s">
        <v>14</v>
      </c>
      <c r="B64" s="22" t="n">
        <v>75</v>
      </c>
      <c r="C64" s="23" t="s">
        <v>22</v>
      </c>
      <c r="D64" s="22" t="n">
        <v>81</v>
      </c>
      <c r="E64" s="23" t="s">
        <v>16</v>
      </c>
      <c r="F64" s="22" t="n">
        <v>59</v>
      </c>
      <c r="G64" s="42" t="s">
        <v>8</v>
      </c>
      <c r="H64" s="22" t="n">
        <v>92</v>
      </c>
      <c r="I64" s="23" t="s">
        <v>16</v>
      </c>
      <c r="J64" s="22" t="n">
        <v>49</v>
      </c>
    </row>
    <row r="65" customFormat="false" ht="12.8" hidden="false" customHeight="false" outlineLevel="0" collapsed="false">
      <c r="B65" s="24" t="n">
        <f aca="false">B64/$B$68</f>
        <v>0.815217391304348</v>
      </c>
      <c r="D65" s="24" t="n">
        <f aca="false">D64/$D$68</f>
        <v>0.880434782608696</v>
      </c>
      <c r="F65" s="24" t="n">
        <f aca="false">F64/$F$70</f>
        <v>0.641304347826087</v>
      </c>
      <c r="H65" s="24" t="n">
        <v>1</v>
      </c>
      <c r="J65" s="24" t="n">
        <f aca="false">J64/$J$72</f>
        <v>0.532608695652174</v>
      </c>
    </row>
    <row r="66" customFormat="false" ht="12.8" hidden="false" customHeight="false" outlineLevel="0" collapsed="false">
      <c r="A66" s="21" t="s">
        <v>16</v>
      </c>
      <c r="B66" s="22" t="n">
        <v>17</v>
      </c>
      <c r="C66" s="23" t="s">
        <v>14</v>
      </c>
      <c r="D66" s="22" t="n">
        <v>11</v>
      </c>
      <c r="E66" s="23" t="s">
        <v>32</v>
      </c>
      <c r="F66" s="22" t="n">
        <v>35</v>
      </c>
      <c r="G66" s="2" t="s">
        <v>11</v>
      </c>
      <c r="H66" s="22" t="n">
        <f aca="false">SUM(H64)</f>
        <v>92</v>
      </c>
      <c r="I66" s="23" t="s">
        <v>14</v>
      </c>
      <c r="J66" s="22" t="n">
        <v>28</v>
      </c>
    </row>
    <row r="67" customFormat="false" ht="12.8" hidden="false" customHeight="false" outlineLevel="0" collapsed="false">
      <c r="B67" s="24" t="n">
        <f aca="false">B66/$B$68</f>
        <v>0.184782608695652</v>
      </c>
      <c r="D67" s="24" t="n">
        <f aca="false">D66/$D$68</f>
        <v>0.119565217391304</v>
      </c>
      <c r="F67" s="24" t="n">
        <f aca="false">F66/$F$70</f>
        <v>0.380434782608696</v>
      </c>
      <c r="J67" s="24" t="n">
        <f aca="false">J66/$J$72</f>
        <v>0.304347826086957</v>
      </c>
    </row>
    <row r="68" customFormat="false" ht="12.8" hidden="false" customHeight="false" outlineLevel="0" collapsed="false">
      <c r="A68" s="22" t="s">
        <v>11</v>
      </c>
      <c r="B68" s="22" t="n">
        <f aca="false">SUM(B64,B66)</f>
        <v>92</v>
      </c>
      <c r="C68" s="25" t="s">
        <v>11</v>
      </c>
      <c r="D68" s="22" t="n">
        <f aca="false">SUM(D64,D66)</f>
        <v>92</v>
      </c>
      <c r="E68" s="23" t="s">
        <v>8</v>
      </c>
      <c r="F68" s="22" t="n">
        <v>28</v>
      </c>
      <c r="I68" s="23" t="s">
        <v>33</v>
      </c>
      <c r="J68" s="22" t="n">
        <v>1</v>
      </c>
    </row>
    <row r="69" customFormat="false" ht="12.8" hidden="false" customHeight="false" outlineLevel="0" collapsed="false">
      <c r="B69" s="24"/>
      <c r="F69" s="24" t="n">
        <f aca="false">F68/$F$70</f>
        <v>0.304347826086957</v>
      </c>
      <c r="J69" s="24" t="n">
        <f aca="false">J68/$J$72</f>
        <v>0.0108695652173913</v>
      </c>
    </row>
    <row r="70" customFormat="false" ht="12.8" hidden="false" customHeight="false" outlineLevel="0" collapsed="false">
      <c r="A70" s="21"/>
      <c r="B70" s="22"/>
      <c r="E70" s="25" t="s">
        <v>11</v>
      </c>
      <c r="F70" s="22" t="n">
        <v>92</v>
      </c>
      <c r="I70" s="23" t="s">
        <v>26</v>
      </c>
      <c r="J70" s="22" t="n">
        <v>14</v>
      </c>
    </row>
    <row r="71" customFormat="false" ht="12.8" hidden="false" customHeight="false" outlineLevel="0" collapsed="false">
      <c r="B71" s="24"/>
      <c r="F71" s="24"/>
      <c r="J71" s="24" t="n">
        <f aca="false">J70/$J$72</f>
        <v>0.152173913043478</v>
      </c>
    </row>
    <row r="72" customFormat="false" ht="12.8" hidden="false" customHeight="false" outlineLevel="0" collapsed="false">
      <c r="I72" s="25" t="s">
        <v>11</v>
      </c>
      <c r="J72" s="22" t="n">
        <f aca="false">SUM(J64,J66,J68,J70)</f>
        <v>92</v>
      </c>
    </row>
    <row r="74" s="27" customFormat="true" ht="12.8" hidden="false" customHeight="false" outlineLevel="0" collapsed="false">
      <c r="A74" s="26" t="s">
        <v>13</v>
      </c>
      <c r="AMJ74" s="28"/>
    </row>
    <row r="75" customFormat="false" ht="12.8" hidden="false" customHeight="false" outlineLevel="0" collapsed="false">
      <c r="G75" s="1"/>
      <c r="I75" s="0"/>
      <c r="K75" s="0"/>
    </row>
    <row r="76" customFormat="false" ht="12.8" hidden="false" customHeight="false" outlineLevel="0" collapsed="false">
      <c r="A76" s="21" t="s">
        <v>8</v>
      </c>
      <c r="B76" s="29" t="n">
        <v>3</v>
      </c>
      <c r="C76" s="23" t="s">
        <v>16</v>
      </c>
      <c r="D76" s="29" t="n">
        <f aca="false">1/3+1/7+1</f>
        <v>1.47619047619048</v>
      </c>
      <c r="E76" s="23" t="s">
        <v>8</v>
      </c>
      <c r="F76" s="29" t="n">
        <v>3</v>
      </c>
      <c r="G76" s="23" t="s">
        <v>16</v>
      </c>
      <c r="H76" s="29" t="n">
        <f aca="false">1+2/5</f>
        <v>1.4</v>
      </c>
      <c r="I76" s="23" t="s">
        <v>33</v>
      </c>
      <c r="J76" s="29" t="n">
        <f aca="false">2+1/3</f>
        <v>2.33333333333333</v>
      </c>
    </row>
    <row r="77" customFormat="false" ht="12.8" hidden="false" customHeight="false" outlineLevel="0" collapsed="false">
      <c r="A77" s="21" t="s">
        <v>10</v>
      </c>
      <c r="B77" s="29" t="n">
        <v>2</v>
      </c>
      <c r="C77" s="23" t="s">
        <v>22</v>
      </c>
      <c r="D77" s="29" t="n">
        <f aca="false">1+1/3</f>
        <v>1.33333333333333</v>
      </c>
      <c r="E77" s="23" t="s">
        <v>16</v>
      </c>
      <c r="F77" s="29" t="n">
        <v>2</v>
      </c>
      <c r="G77" s="23" t="s">
        <v>8</v>
      </c>
      <c r="H77" s="29" t="n">
        <v>1</v>
      </c>
      <c r="I77" s="23" t="s">
        <v>14</v>
      </c>
      <c r="J77" s="29" t="n">
        <f aca="false">1+1/3</f>
        <v>1.33333333333333</v>
      </c>
      <c r="L77" s="5"/>
    </row>
    <row r="78" customFormat="false" ht="12.8" hidden="false" customHeight="false" outlineLevel="0" collapsed="false">
      <c r="A78" s="21" t="s">
        <v>34</v>
      </c>
      <c r="B78" s="29" t="n">
        <v>1</v>
      </c>
      <c r="C78" s="23" t="s">
        <v>19</v>
      </c>
      <c r="D78" s="29" t="n">
        <f aca="false">1/3+1/7</f>
        <v>0.476190476190476</v>
      </c>
      <c r="E78" s="23" t="s">
        <v>6</v>
      </c>
      <c r="F78" s="29" t="n">
        <v>1</v>
      </c>
      <c r="G78" s="23" t="s">
        <v>27</v>
      </c>
      <c r="H78" s="29" t="n">
        <v>1</v>
      </c>
      <c r="I78" s="23" t="s">
        <v>16</v>
      </c>
      <c r="J78" s="29" t="n">
        <v>1</v>
      </c>
      <c r="M78" s="1"/>
    </row>
    <row r="79" customFormat="false" ht="12.8" hidden="false" customHeight="false" outlineLevel="0" collapsed="false">
      <c r="A79" s="21"/>
      <c r="B79" s="40"/>
      <c r="C79" s="23" t="s">
        <v>35</v>
      </c>
      <c r="D79" s="29" t="n">
        <f aca="false">1/3+1/7</f>
        <v>0.476190476190476</v>
      </c>
      <c r="E79" s="23"/>
      <c r="F79" s="40"/>
      <c r="G79" s="23" t="s">
        <v>6</v>
      </c>
      <c r="H79" s="29" t="n">
        <v>1</v>
      </c>
      <c r="I79" s="23" t="s">
        <v>8</v>
      </c>
      <c r="J79" s="29" t="n">
        <f aca="false">1/3</f>
        <v>0.333333333333333</v>
      </c>
    </row>
    <row r="80" customFormat="false" ht="12.8" hidden="false" customHeight="false" outlineLevel="0" collapsed="false">
      <c r="A80" s="21"/>
      <c r="B80" s="40"/>
      <c r="C80" s="23" t="s">
        <v>12</v>
      </c>
      <c r="D80" s="29" t="n">
        <f aca="false">1/3+1/7</f>
        <v>0.476190476190476</v>
      </c>
      <c r="G80" s="23" t="s">
        <v>18</v>
      </c>
      <c r="H80" s="29" t="n">
        <f aca="false">2/5</f>
        <v>0.4</v>
      </c>
      <c r="I80" s="23" t="s">
        <v>22</v>
      </c>
      <c r="J80" s="29" t="n">
        <f aca="false">1/3</f>
        <v>0.333333333333333</v>
      </c>
    </row>
    <row r="81" customFormat="false" ht="12.8" hidden="false" customHeight="false" outlineLevel="0" collapsed="false">
      <c r="A81" s="21"/>
      <c r="B81" s="40"/>
      <c r="C81" s="23" t="s">
        <v>14</v>
      </c>
      <c r="D81" s="29" t="n">
        <f aca="false">1/3</f>
        <v>0.333333333333333</v>
      </c>
      <c r="G81" s="23" t="s">
        <v>19</v>
      </c>
      <c r="H81" s="29" t="n">
        <f aca="false">2/5</f>
        <v>0.4</v>
      </c>
      <c r="I81" s="23" t="s">
        <v>36</v>
      </c>
      <c r="J81" s="29" t="n">
        <f aca="false">1/3</f>
        <v>0.333333333333333</v>
      </c>
    </row>
    <row r="82" customFormat="false" ht="12.8" hidden="false" customHeight="false" outlineLevel="0" collapsed="false">
      <c r="A82" s="21"/>
      <c r="B82" s="40"/>
      <c r="C82" s="23" t="s">
        <v>33</v>
      </c>
      <c r="D82" s="29" t="n">
        <f aca="false">1/7</f>
        <v>0.142857142857143</v>
      </c>
      <c r="G82" s="23" t="s">
        <v>29</v>
      </c>
      <c r="H82" s="29" t="n">
        <f aca="false">2/5</f>
        <v>0.4</v>
      </c>
      <c r="I82" s="23" t="s">
        <v>37</v>
      </c>
      <c r="J82" s="29" t="n">
        <f aca="false">1/3</f>
        <v>0.333333333333333</v>
      </c>
    </row>
    <row r="83" customFormat="false" ht="12.8" hidden="false" customHeight="false" outlineLevel="0" collapsed="false">
      <c r="A83" s="21"/>
      <c r="B83" s="40"/>
      <c r="C83" s="23" t="s">
        <v>38</v>
      </c>
      <c r="D83" s="29" t="n">
        <f aca="false">1/7</f>
        <v>0.142857142857143</v>
      </c>
      <c r="G83" s="23" t="s">
        <v>7</v>
      </c>
      <c r="H83" s="29" t="n">
        <f aca="false">2/5</f>
        <v>0.4</v>
      </c>
      <c r="I83" s="23"/>
      <c r="J83" s="40"/>
    </row>
    <row r="84" customFormat="false" ht="12.8" hidden="false" customHeight="false" outlineLevel="0" collapsed="false">
      <c r="A84" s="21"/>
      <c r="B84" s="40"/>
      <c r="C84" s="23" t="s">
        <v>23</v>
      </c>
      <c r="D84" s="29" t="n">
        <f aca="false">1/7</f>
        <v>0.142857142857143</v>
      </c>
      <c r="G84" s="23"/>
      <c r="H84" s="40"/>
    </row>
    <row r="85" customFormat="false" ht="12.8" hidden="false" customHeight="false" outlineLevel="0" collapsed="false">
      <c r="A85" s="21"/>
      <c r="B85" s="40"/>
      <c r="C85" s="23" t="s">
        <v>20</v>
      </c>
      <c r="D85" s="29" t="n">
        <f aca="false">1/7</f>
        <v>0.142857142857143</v>
      </c>
      <c r="G85" s="23"/>
      <c r="H85" s="40"/>
    </row>
    <row r="86" customFormat="false" ht="12.8" hidden="false" customHeight="false" outlineLevel="0" collapsed="false">
      <c r="A86" s="21"/>
      <c r="B86" s="40"/>
      <c r="C86" s="23" t="s">
        <v>39</v>
      </c>
      <c r="D86" s="29" t="n">
        <f aca="false">1/7</f>
        <v>0.142857142857143</v>
      </c>
      <c r="G86" s="1"/>
    </row>
    <row r="87" customFormat="false" ht="12.8" hidden="false" customHeight="false" outlineLevel="0" collapsed="false">
      <c r="A87" s="21"/>
      <c r="B87" s="40"/>
      <c r="C87" s="23" t="s">
        <v>40</v>
      </c>
      <c r="D87" s="29" t="n">
        <f aca="false">1/7</f>
        <v>0.142857142857143</v>
      </c>
      <c r="G87" s="1"/>
    </row>
    <row r="88" customFormat="false" ht="12.8" hidden="false" customHeight="false" outlineLevel="0" collapsed="false">
      <c r="A88" s="21"/>
      <c r="B88" s="40"/>
      <c r="C88" s="23" t="s">
        <v>41</v>
      </c>
      <c r="D88" s="29" t="n">
        <f aca="false">1/7</f>
        <v>0.142857142857143</v>
      </c>
      <c r="G88" s="1"/>
    </row>
    <row r="89" customFormat="false" ht="12.8" hidden="false" customHeight="false" outlineLevel="0" collapsed="false">
      <c r="A89" s="21"/>
      <c r="B89" s="40"/>
      <c r="C89" s="23" t="s">
        <v>42</v>
      </c>
      <c r="D89" s="29" t="n">
        <f aca="false">1/7</f>
        <v>0.142857142857143</v>
      </c>
      <c r="G89" s="1"/>
    </row>
    <row r="90" customFormat="false" ht="12.8" hidden="false" customHeight="false" outlineLevel="0" collapsed="false">
      <c r="A90" s="21"/>
      <c r="B90" s="40"/>
      <c r="C90" s="23" t="s">
        <v>43</v>
      </c>
      <c r="D90" s="29" t="n">
        <f aca="false">1/7</f>
        <v>0.142857142857143</v>
      </c>
      <c r="G90" s="1"/>
    </row>
    <row r="91" customFormat="false" ht="12.8" hidden="false" customHeight="false" outlineLevel="0" collapsed="false">
      <c r="A91" s="21"/>
      <c r="B91" s="40"/>
      <c r="C91" s="23" t="s">
        <v>44</v>
      </c>
      <c r="D91" s="29" t="n">
        <f aca="false">1/7</f>
        <v>0.142857142857143</v>
      </c>
      <c r="G91" s="1"/>
    </row>
    <row r="92" customFormat="false" ht="12.8" hidden="false" customHeight="false" outlineLevel="0" collapsed="false">
      <c r="A92" s="22"/>
      <c r="B92" s="22" t="n">
        <f aca="false">SUM(B76:B91)</f>
        <v>6</v>
      </c>
      <c r="C92" s="23"/>
      <c r="D92" s="22" t="n">
        <f aca="false">SUM(D76:D91)</f>
        <v>6</v>
      </c>
      <c r="F92" s="22" t="n">
        <f aca="false">SUM(F76:F91)</f>
        <v>6</v>
      </c>
      <c r="G92" s="1"/>
      <c r="H92" s="22" t="n">
        <f aca="false">SUM(H76:H91)</f>
        <v>6</v>
      </c>
      <c r="J92" s="22" t="n">
        <f aca="false">SUM(J76:J91)</f>
        <v>5.99999999999999</v>
      </c>
    </row>
    <row r="93" s="31" customFormat="true" ht="12.8" hidden="false" customHeight="false" outlineLevel="0" collapsed="false">
      <c r="C93" s="32"/>
      <c r="E93" s="32"/>
      <c r="G93" s="33"/>
      <c r="I93" s="32"/>
      <c r="K93" s="43"/>
    </row>
    <row r="94" customFormat="false" ht="26.8" hidden="false" customHeight="false" outlineLevel="0" collapsed="false">
      <c r="A94" s="8" t="s">
        <v>45</v>
      </c>
      <c r="C94" s="0"/>
      <c r="E94" s="0"/>
      <c r="G94" s="0"/>
      <c r="I94" s="0"/>
      <c r="K94" s="0"/>
    </row>
    <row r="95" customFormat="false" ht="12.8" hidden="false" customHeight="false" outlineLevel="0" collapsed="false">
      <c r="A95" s="9" t="n">
        <v>4</v>
      </c>
      <c r="C95" s="10" t="n">
        <v>4</v>
      </c>
      <c r="E95" s="10" t="n">
        <v>4</v>
      </c>
      <c r="G95" s="10" t="n">
        <v>3</v>
      </c>
      <c r="I95" s="10" t="n">
        <v>4</v>
      </c>
      <c r="K95" s="0"/>
    </row>
    <row r="96" customFormat="false" ht="15" hidden="false" customHeight="false" outlineLevel="0" collapsed="false">
      <c r="A96" s="13" t="n">
        <v>2009</v>
      </c>
      <c r="B96" s="0" t="s">
        <v>2</v>
      </c>
      <c r="C96" s="13" t="n">
        <v>2010</v>
      </c>
      <c r="D96" s="0" t="s">
        <v>2</v>
      </c>
      <c r="E96" s="13" t="n">
        <v>2011</v>
      </c>
      <c r="F96" s="34" t="s">
        <v>2</v>
      </c>
      <c r="G96" s="13" t="n">
        <v>2012</v>
      </c>
      <c r="H96" s="0" t="s">
        <v>2</v>
      </c>
      <c r="I96" s="13" t="n">
        <v>2013</v>
      </c>
      <c r="J96" s="0" t="s">
        <v>2</v>
      </c>
      <c r="K96" s="15" t="s">
        <v>3</v>
      </c>
    </row>
    <row r="97" customFormat="false" ht="20.15" hidden="false" customHeight="true" outlineLevel="0" collapsed="false">
      <c r="A97" s="7" t="n">
        <v>117.29</v>
      </c>
      <c r="B97" s="17" t="n">
        <f aca="false">A97-$K97</f>
        <v>0.0420000000000016</v>
      </c>
      <c r="C97" s="18" t="n">
        <v>122.52</v>
      </c>
      <c r="D97" s="17" t="n">
        <f aca="false">C97-$K97</f>
        <v>5.27199999999999</v>
      </c>
      <c r="E97" s="18" t="n">
        <v>112.94</v>
      </c>
      <c r="F97" s="17" t="n">
        <f aca="false">E97-$K97</f>
        <v>-4.30800000000001</v>
      </c>
      <c r="G97" s="41" t="n">
        <v>115.09</v>
      </c>
      <c r="H97" s="17" t="n">
        <f aca="false">G97-$K97</f>
        <v>-2.158</v>
      </c>
      <c r="I97" s="18" t="n">
        <v>118.4</v>
      </c>
      <c r="J97" s="17" t="n">
        <f aca="false">I97-$K97</f>
        <v>1.152</v>
      </c>
      <c r="K97" s="19" t="n">
        <f aca="false">AVERAGE(A97,C97,E97,G97,I97)</f>
        <v>117.248</v>
      </c>
    </row>
    <row r="98" customFormat="false" ht="12.8" hidden="false" customHeight="false" outlineLevel="0" collapsed="false">
      <c r="C98" s="0"/>
      <c r="E98" s="0"/>
      <c r="G98" s="0"/>
      <c r="I98" s="0"/>
      <c r="K98" s="0"/>
    </row>
    <row r="99" s="21" customFormat="true" ht="12.8" hidden="false" customHeight="false" outlineLevel="0" collapsed="false">
      <c r="A99" s="20" t="s">
        <v>5</v>
      </c>
      <c r="B99" s="20"/>
      <c r="C99" s="20"/>
      <c r="D99" s="20"/>
      <c r="E99" s="20"/>
      <c r="F99" s="20"/>
      <c r="G99" s="20"/>
      <c r="H99" s="20"/>
      <c r="I99" s="20"/>
      <c r="J99" s="20"/>
    </row>
    <row r="100" customFormat="false" ht="12.8" hidden="false" customHeight="false" outlineLevel="0" collapsed="false">
      <c r="G100" s="1"/>
    </row>
    <row r="101" customFormat="false" ht="12.8" hidden="false" customHeight="false" outlineLevel="0" collapsed="false">
      <c r="A101" s="21" t="s">
        <v>16</v>
      </c>
      <c r="B101" s="22" t="n">
        <v>53</v>
      </c>
      <c r="C101" s="23" t="s">
        <v>14</v>
      </c>
      <c r="D101" s="22" t="n">
        <v>53</v>
      </c>
      <c r="E101" s="23" t="s">
        <v>32</v>
      </c>
      <c r="F101" s="22" t="n">
        <v>49</v>
      </c>
      <c r="G101" s="42" t="s">
        <v>8</v>
      </c>
      <c r="H101" s="22" t="n">
        <v>92</v>
      </c>
      <c r="I101" s="23" t="s">
        <v>14</v>
      </c>
      <c r="J101" s="22" t="n">
        <v>65</v>
      </c>
    </row>
    <row r="102" customFormat="false" ht="12.8" hidden="false" customHeight="false" outlineLevel="0" collapsed="false">
      <c r="B102" s="24" t="n">
        <f aca="false">B101/$B$107</f>
        <v>0.576086956521739</v>
      </c>
      <c r="D102" s="24" t="n">
        <f aca="false">D101/$D$105</f>
        <v>0.576086956521739</v>
      </c>
      <c r="F102" s="24" t="n">
        <f aca="false">F101/$F$70</f>
        <v>0.532608695652174</v>
      </c>
      <c r="G102" s="1"/>
      <c r="H102" s="24" t="n">
        <v>1</v>
      </c>
      <c r="J102" s="24" t="n">
        <f aca="false">J101/$D$105</f>
        <v>0.706521739130435</v>
      </c>
    </row>
    <row r="103" customFormat="false" ht="12.8" hidden="false" customHeight="false" outlineLevel="0" collapsed="false">
      <c r="A103" s="21" t="s">
        <v>14</v>
      </c>
      <c r="B103" s="22" t="n">
        <v>21</v>
      </c>
      <c r="C103" s="23" t="s">
        <v>7</v>
      </c>
      <c r="D103" s="22" t="n">
        <v>39</v>
      </c>
      <c r="E103" s="23" t="s">
        <v>8</v>
      </c>
      <c r="F103" s="22" t="n">
        <v>41</v>
      </c>
      <c r="G103" s="2" t="s">
        <v>11</v>
      </c>
      <c r="H103" s="22" t="n">
        <f aca="false">SUM(H101)</f>
        <v>92</v>
      </c>
      <c r="I103" s="23" t="s">
        <v>26</v>
      </c>
      <c r="J103" s="22" t="n">
        <v>27</v>
      </c>
    </row>
    <row r="104" customFormat="false" ht="12.8" hidden="false" customHeight="false" outlineLevel="0" collapsed="false">
      <c r="B104" s="24" t="n">
        <f aca="false">B103/$B$107</f>
        <v>0.228260869565217</v>
      </c>
      <c r="D104" s="24" t="n">
        <f aca="false">D103/$D$105</f>
        <v>0.423913043478261</v>
      </c>
      <c r="F104" s="24" t="n">
        <f aca="false">F103/$F$70</f>
        <v>0.445652173913043</v>
      </c>
      <c r="G104" s="1"/>
      <c r="J104" s="24" t="n">
        <f aca="false">J103/$D$105</f>
        <v>0.293478260869565</v>
      </c>
    </row>
    <row r="105" customFormat="false" ht="12.8" hidden="false" customHeight="false" outlineLevel="0" collapsed="false">
      <c r="A105" s="21" t="s">
        <v>22</v>
      </c>
      <c r="B105" s="22" t="n">
        <v>18</v>
      </c>
      <c r="C105" s="25" t="s">
        <v>11</v>
      </c>
      <c r="D105" s="22" t="n">
        <f aca="false">SUM(D101,D103)</f>
        <v>92</v>
      </c>
      <c r="E105" s="23" t="s">
        <v>16</v>
      </c>
      <c r="F105" s="22" t="n">
        <v>2</v>
      </c>
      <c r="G105" s="1"/>
      <c r="I105" s="25" t="s">
        <v>11</v>
      </c>
      <c r="J105" s="22" t="n">
        <f aca="false">SUM(J101,J103)</f>
        <v>92</v>
      </c>
    </row>
    <row r="106" customFormat="false" ht="12.8" hidden="false" customHeight="false" outlineLevel="0" collapsed="false">
      <c r="B106" s="24" t="n">
        <f aca="false">B105/$B$107</f>
        <v>0.195652173913043</v>
      </c>
      <c r="F106" s="24" t="n">
        <f aca="false">F105/$F$70</f>
        <v>0.0217391304347826</v>
      </c>
      <c r="G106" s="1"/>
    </row>
    <row r="107" customFormat="false" ht="12.8" hidden="false" customHeight="false" outlineLevel="0" collapsed="false">
      <c r="A107" s="22" t="s">
        <v>11</v>
      </c>
      <c r="B107" s="22" t="n">
        <f aca="false">SUM(B101,B103,B105)</f>
        <v>92</v>
      </c>
      <c r="E107" s="25" t="s">
        <v>11</v>
      </c>
      <c r="F107" s="22" t="n">
        <f aca="false">SUM(F103,F101,F105)</f>
        <v>92</v>
      </c>
      <c r="G107" s="1"/>
    </row>
    <row r="108" customFormat="false" ht="12.8" hidden="false" customHeight="false" outlineLevel="0" collapsed="false">
      <c r="G108" s="1"/>
    </row>
    <row r="109" s="27" customFormat="true" ht="12.8" hidden="false" customHeight="false" outlineLevel="0" collapsed="false">
      <c r="A109" s="26" t="s">
        <v>13</v>
      </c>
      <c r="AMJ109" s="28"/>
    </row>
    <row r="110" customFormat="false" ht="12.8" hidden="false" customHeight="false" outlineLevel="0" collapsed="false">
      <c r="G110" s="1"/>
    </row>
    <row r="111" customFormat="false" ht="12.8" hidden="false" customHeight="false" outlineLevel="0" collapsed="false">
      <c r="A111" s="21" t="s">
        <v>6</v>
      </c>
      <c r="B111" s="29" t="n">
        <f aca="false">2/3+1/2+1/2</f>
        <v>1.66666666666667</v>
      </c>
      <c r="C111" s="23" t="s">
        <v>35</v>
      </c>
      <c r="D111" s="29" t="n">
        <v>3</v>
      </c>
      <c r="E111" s="23" t="s">
        <v>32</v>
      </c>
      <c r="F111" s="29" t="n">
        <f aca="false">1+4/3</f>
        <v>2.33333333333333</v>
      </c>
      <c r="G111" s="23" t="s">
        <v>8</v>
      </c>
      <c r="H111" s="29" t="n">
        <f aca="false">1+2/3</f>
        <v>1.66666666666667</v>
      </c>
      <c r="I111" s="23" t="s">
        <v>14</v>
      </c>
      <c r="J111" s="29" t="n">
        <v>4</v>
      </c>
    </row>
    <row r="112" customFormat="false" ht="12.8" hidden="false" customHeight="false" outlineLevel="0" collapsed="false">
      <c r="A112" s="21" t="s">
        <v>46</v>
      </c>
      <c r="B112" s="29" t="n">
        <f aca="false">2/3+1/2+1/2</f>
        <v>1.66666666666667</v>
      </c>
      <c r="C112" s="23" t="s">
        <v>14</v>
      </c>
      <c r="D112" s="29" t="n">
        <v>2</v>
      </c>
      <c r="E112" s="23" t="s">
        <v>16</v>
      </c>
      <c r="F112" s="29" t="n">
        <f aca="false">1+2/3+1/2</f>
        <v>2.16666666666667</v>
      </c>
      <c r="G112" s="23" t="s">
        <v>16</v>
      </c>
      <c r="H112" s="29" t="n">
        <f aca="false">1+2/3</f>
        <v>1.66666666666667</v>
      </c>
      <c r="I112" s="23" t="s">
        <v>33</v>
      </c>
      <c r="J112" s="29" t="n">
        <v>2</v>
      </c>
    </row>
    <row r="113" customFormat="false" ht="12.8" hidden="false" customHeight="false" outlineLevel="0" collapsed="false">
      <c r="A113" s="21" t="s">
        <v>16</v>
      </c>
      <c r="B113" s="29" t="n">
        <f aca="false">1+2/3</f>
        <v>1.66666666666667</v>
      </c>
      <c r="C113" s="23" t="s">
        <v>16</v>
      </c>
      <c r="D113" s="29" t="n">
        <v>1</v>
      </c>
      <c r="E113" s="23" t="s">
        <v>8</v>
      </c>
      <c r="F113" s="29" t="n">
        <f aca="false">4/3</f>
        <v>1.33333333333333</v>
      </c>
      <c r="G113" s="23" t="s">
        <v>30</v>
      </c>
      <c r="H113" s="29" t="n">
        <f aca="false">1+2/3</f>
        <v>1.66666666666667</v>
      </c>
      <c r="I113" s="23" t="s">
        <v>16</v>
      </c>
      <c r="J113" s="29" t="n">
        <v>1</v>
      </c>
    </row>
    <row r="114" customFormat="false" ht="12.8" hidden="false" customHeight="false" outlineLevel="0" collapsed="false">
      <c r="A114" s="21" t="s">
        <v>14</v>
      </c>
      <c r="B114" s="29" t="n">
        <v>1</v>
      </c>
      <c r="C114" s="23" t="s">
        <v>18</v>
      </c>
      <c r="D114" s="29" t="n">
        <v>1</v>
      </c>
      <c r="E114" s="23" t="s">
        <v>7</v>
      </c>
      <c r="F114" s="29" t="n">
        <f aca="false">1/2+2/3</f>
        <v>1.16666666666667</v>
      </c>
      <c r="G114" s="23" t="s">
        <v>15</v>
      </c>
      <c r="H114" s="29" t="n">
        <v>1</v>
      </c>
      <c r="I114" s="23" t="s">
        <v>29</v>
      </c>
      <c r="J114" s="29" t="n">
        <v>1</v>
      </c>
    </row>
    <row r="115" customFormat="false" ht="12.8" hidden="false" customHeight="false" outlineLevel="0" collapsed="false">
      <c r="A115" s="21" t="s">
        <v>47</v>
      </c>
      <c r="B115" s="29" t="n">
        <v>0.5</v>
      </c>
      <c r="C115" s="23" t="s">
        <v>34</v>
      </c>
      <c r="D115" s="29" t="n">
        <v>1</v>
      </c>
      <c r="E115" s="23" t="s">
        <v>9</v>
      </c>
      <c r="F115" s="29" t="n">
        <f aca="false">1/2</f>
        <v>0.5</v>
      </c>
      <c r="G115" s="23"/>
      <c r="H115" s="40"/>
    </row>
    <row r="116" customFormat="false" ht="12.8" hidden="false" customHeight="false" outlineLevel="0" collapsed="false">
      <c r="A116" s="21" t="s">
        <v>48</v>
      </c>
      <c r="B116" s="29" t="n">
        <v>0.5</v>
      </c>
      <c r="E116" s="23" t="s">
        <v>23</v>
      </c>
      <c r="F116" s="29" t="n">
        <f aca="false">1/2</f>
        <v>0.5</v>
      </c>
      <c r="G116" s="23"/>
      <c r="H116" s="40"/>
    </row>
    <row r="117" customFormat="false" ht="12.8" hidden="false" customHeight="false" outlineLevel="0" collapsed="false">
      <c r="A117" s="21" t="s">
        <v>19</v>
      </c>
      <c r="B117" s="29" t="n">
        <v>0.5</v>
      </c>
      <c r="F117" s="40"/>
      <c r="G117" s="1"/>
    </row>
    <row r="118" customFormat="false" ht="12.8" hidden="false" customHeight="false" outlineLevel="0" collapsed="false">
      <c r="A118" s="21" t="s">
        <v>29</v>
      </c>
      <c r="B118" s="29" t="n">
        <v>0.5</v>
      </c>
      <c r="G118" s="1"/>
    </row>
    <row r="119" customFormat="false" ht="12.8" hidden="false" customHeight="false" outlineLevel="0" collapsed="false">
      <c r="A119" s="21"/>
      <c r="B119" s="22" t="n">
        <f aca="false">SUM(B111:B118)</f>
        <v>8.00000000000001</v>
      </c>
      <c r="D119" s="22" t="n">
        <f aca="false">SUM(D111:D118)</f>
        <v>8</v>
      </c>
      <c r="F119" s="22" t="n">
        <f aca="false">SUM(F111:F118)</f>
        <v>8</v>
      </c>
      <c r="G119" s="1"/>
      <c r="H119" s="22" t="n">
        <f aca="false">SUM(H111:H118)</f>
        <v>6.00000000000001</v>
      </c>
      <c r="J119" s="22" t="n">
        <f aca="false">SUM(J111:J118)</f>
        <v>8</v>
      </c>
    </row>
    <row r="120" s="5" customFormat="true" ht="12.8" hidden="false" customHeight="false" outlineLevel="0" collapsed="false">
      <c r="A120" s="20"/>
      <c r="B120" s="44"/>
      <c r="C120" s="45"/>
      <c r="E120" s="45"/>
      <c r="G120" s="46"/>
      <c r="I120" s="45"/>
      <c r="K120" s="45"/>
    </row>
    <row r="121" s="49" customFormat="true" ht="12.8" hidden="false" customHeight="false" outlineLevel="0" collapsed="false">
      <c r="A121" s="47"/>
      <c r="B121" s="48"/>
    </row>
    <row r="122" customFormat="false" ht="12.8" hidden="false" customHeight="false" outlineLevel="0" collapsed="false">
      <c r="B122" s="0" t="s">
        <v>49</v>
      </c>
      <c r="C122" s="50" t="s">
        <v>50</v>
      </c>
      <c r="D122" s="0" t="s">
        <v>51</v>
      </c>
      <c r="E122" s="0" t="s">
        <v>52</v>
      </c>
      <c r="F122" s="21" t="s">
        <v>53</v>
      </c>
      <c r="G122" s="0"/>
      <c r="H122" s="0" t="s">
        <v>54</v>
      </c>
      <c r="I122" s="50" t="s">
        <v>55</v>
      </c>
      <c r="J122" s="0" t="s">
        <v>56</v>
      </c>
      <c r="K122" s="0" t="s">
        <v>57</v>
      </c>
      <c r="L122" s="21" t="s">
        <v>58</v>
      </c>
      <c r="N122" s="21" t="s">
        <v>59</v>
      </c>
    </row>
    <row r="123" customFormat="false" ht="12.8" hidden="false" customHeight="false" outlineLevel="0" collapsed="false">
      <c r="A123" s="0" t="s">
        <v>16</v>
      </c>
      <c r="B123" s="0" t="n">
        <f aca="false">SUM(F37,J37,B66,F64,J64,B101,F105)</f>
        <v>324</v>
      </c>
      <c r="C123" s="0" t="n">
        <f aca="false">(F37*F33+J37*J33+B66*B60+F64*F60+J64*J60+B101*B97+F105*F97)/B123</f>
        <v>2.4792901234568</v>
      </c>
      <c r="D123" s="5" t="n">
        <f aca="false">SUM(F38*F33,J38*J33,B67*B60,F65*F60,J65*J60,B102*B97,F106*F97)</f>
        <v>8.80723721930247</v>
      </c>
      <c r="E123" s="51" t="n">
        <f aca="false">SUM(F38,J38,B67,F65,J65,B102,F106)</f>
        <v>3.53893932154802</v>
      </c>
      <c r="F123" s="21" t="n">
        <f aca="false">D123/E123</f>
        <v>2.48866578911841</v>
      </c>
      <c r="G123" s="0"/>
      <c r="H123" s="0" t="n">
        <f aca="false">SUM(B22,F22,H22,B53,F49,H49,J49,D76,F77,H76,J78,B113,D113,F112,H112,J113)</f>
        <v>25.7095238095238</v>
      </c>
      <c r="I123" s="0" t="n">
        <f aca="false">SUM(B22*B6,F22*F6,H22*H6,B53*B33,F49*F33,H49*H33,J49*J33,D76*D60,F77*F60,H76*H60,J78*J60,B113*B97,D113*D97,F112*F97,H112*H97,J113*J97)/H123</f>
        <v>-0.443993146879045</v>
      </c>
      <c r="J123" s="0" t="n">
        <f aca="false">SUM(B22/B27*B6,F22/F27*F6,H22/H27*H6,B53/B54*B33,F49/F54*F33,H49/H54*H33,J49/J54*J33,D76/D92*D60,F77/F92*F60,H76/H92*H60,J78/J92*J60,B113/B119*B97,D113/D119*D97,F112/F119*F97,H112/H119*H97,J113/J119*J97)</f>
        <v>-0.798593452380927</v>
      </c>
      <c r="K123" s="5" t="n">
        <f aca="false">SUM(B22/B27,F22/F27,H22/H27,B53/B54,F49/F54,H49/H54,J49/J54,D76/D92,F77/F92,H76/H92,J78/J92,B113/B119,D113/D119,F112/F119,H112/H119,J113/J119)</f>
        <v>3.79464285714286</v>
      </c>
      <c r="L123" s="20" t="n">
        <f aca="false">J123/K123</f>
        <v>-0.210452862745091</v>
      </c>
      <c r="N123" s="21" t="n">
        <f aca="false">AVERAGE(F123,L123)</f>
        <v>1.13910646318666</v>
      </c>
    </row>
    <row r="124" customFormat="false" ht="12.8" hidden="false" customHeight="false" outlineLevel="0" collapsed="false">
      <c r="A124" s="0" t="s">
        <v>14</v>
      </c>
      <c r="B124" s="0" t="n">
        <f aca="false">SUM(B37,B64,D66,J66,B103,D101,J101)</f>
        <v>310</v>
      </c>
      <c r="C124" s="0" t="n">
        <f aca="false">(B37*B33+B64*B60+D66*D60+J66*J60+B103*B97+D101*D97+J101*J97)/B124</f>
        <v>1.0393435483871</v>
      </c>
      <c r="D124" s="5" t="n">
        <f aca="false">SUM(B38*B33,B65*B60,D67*D60,J67*J60,B104*B97,J102*J97,D102*D97)</f>
        <v>3.46790659340661</v>
      </c>
      <c r="E124" s="51" t="n">
        <f aca="false">SUM(B38,B65,D67,J67,B104,D102,J102)</f>
        <v>3.37637362637363</v>
      </c>
      <c r="F124" s="21" t="n">
        <f aca="false">D124/E124</f>
        <v>1.02710984540277</v>
      </c>
      <c r="G124" s="0"/>
      <c r="H124" s="0" t="n">
        <f aca="false">SUM(F20,B51,D81,J77,B114,D112,J111)</f>
        <v>12</v>
      </c>
      <c r="I124" s="0" t="n">
        <f aca="false">SUM(F20*F6,B51*B33,D81*D60,J77*J60,B114*B97,D112*D97,J111*J97)/H124</f>
        <v>1.00491666666667</v>
      </c>
      <c r="J124" s="0" t="n">
        <f aca="false">SUM(F20/F27*F6,B51/B54*B33,D81/D92*D60,J77/J92*J60,B114/B119*B97,D112/D119*D97,J111/J119*J97)</f>
        <v>2.18125</v>
      </c>
      <c r="K124" s="5" t="n">
        <f aca="false">SUM(F20/F27,B51/B54,D81/D92,J77/J92,B114/B119,D112/D119,J111/J119)</f>
        <v>1.68611111111111</v>
      </c>
      <c r="L124" s="20" t="n">
        <f aca="false">J124/K124</f>
        <v>1.29365733113674</v>
      </c>
      <c r="N124" s="21" t="n">
        <f aca="false">AVERAGE(F124,L124)</f>
        <v>1.16038358826975</v>
      </c>
    </row>
    <row r="125" customFormat="false" ht="12.8" hidden="false" customHeight="false" outlineLevel="0" collapsed="false">
      <c r="A125" s="0" t="s">
        <v>8</v>
      </c>
      <c r="B125" s="0" t="n">
        <f aca="false">SUM(F68,F103,H10,H37,H64,H101,J12)</f>
        <v>462</v>
      </c>
      <c r="C125" s="0" t="n">
        <f aca="false">SUM(H10*H6,J12*J6,H37*H33,H64*H60,F68*F60,F103*F97,H101*H97)/B125</f>
        <v>-1.1491158008658</v>
      </c>
      <c r="D125" s="5" t="n">
        <f aca="false">SUM(H6,J13*J6,H33,F69*F60,H60,F104*F97,H97)</f>
        <v>-5.71209782608694</v>
      </c>
      <c r="E125" s="51" t="n">
        <f aca="false">SUM(H11,J13,H38,F69,H65,F104,H102)</f>
        <v>5.05</v>
      </c>
      <c r="F125" s="21" t="n">
        <f aca="false">D125/E125</f>
        <v>-1.13110848041325</v>
      </c>
      <c r="G125" s="0"/>
      <c r="H125" s="0" t="n">
        <f aca="false">SUM(J21,H20,F23,B76,F76,H77,J79,F113,H111)</f>
        <v>13.6666666666667</v>
      </c>
      <c r="I125" s="0" t="n">
        <f aca="false">SUM(F23*F6,H20*H6,J21*J6,B76*B60,F76*F60,H77*H60,J79*J60,F113*F97,H111*H97)/H125</f>
        <v>0.386609756097566</v>
      </c>
      <c r="J125" s="0" t="n">
        <f aca="false">SUM(F23/F27*F6,H20/H27*H6,J21/J27*J6,B76/B92*B60,F76/F92*F60,H77/H92*H60,J79/J92*J60,F113/F119*F97,H111/H119*H97)</f>
        <v>2.40036111111112</v>
      </c>
      <c r="K125" s="5" t="n">
        <f aca="false">SUM(F23/F27,H20/H27,J21/J27,B76/B92,F76/F92,H77/H92,H111/H119,J79/J92,J21/J27,F113/F119)</f>
        <v>3</v>
      </c>
      <c r="L125" s="20" t="n">
        <f aca="false">J125/K125</f>
        <v>0.800120370370374</v>
      </c>
      <c r="N125" s="21" t="n">
        <f aca="false">AVERAGE(F125,L125)</f>
        <v>-0.16549405502144</v>
      </c>
    </row>
    <row r="126" customFormat="false" ht="12.8" hidden="false" customHeight="false" outlineLevel="0" collapsed="false">
      <c r="A126" s="0" t="s">
        <v>32</v>
      </c>
      <c r="B126" s="0" t="n">
        <f aca="false">SUM(F66,F101)</f>
        <v>84</v>
      </c>
      <c r="C126" s="0" t="n">
        <f aca="false">SUM(F66*F60,F101*F97)/B126</f>
        <v>-2.8655</v>
      </c>
      <c r="D126" s="5" t="n">
        <f aca="false">SUM(F67*F60,F102*F97)</f>
        <v>-2.61632608695652</v>
      </c>
      <c r="E126" s="51" t="n">
        <f aca="false">SUM(F102,F67)</f>
        <v>0.91304347826087</v>
      </c>
      <c r="F126" s="21" t="n">
        <f aca="false">D126/E126</f>
        <v>-2.8655</v>
      </c>
      <c r="G126" s="0"/>
      <c r="H126" s="0" t="n">
        <f aca="false">SUM(F111)</f>
        <v>2.33333333333333</v>
      </c>
      <c r="I126" s="0" t="n">
        <f aca="false">SUM(F111*F97)/H126</f>
        <v>-4.30800000000001</v>
      </c>
      <c r="J126" s="0" t="n">
        <f aca="false">SUM(F111/F119*F97)</f>
        <v>-1.2565</v>
      </c>
      <c r="K126" s="5" t="n">
        <f aca="false">SUM(F111/F119)</f>
        <v>0.291666666666666</v>
      </c>
      <c r="L126" s="20" t="n">
        <f aca="false">J126/K126</f>
        <v>-4.30800000000001</v>
      </c>
      <c r="N126" s="21" t="n">
        <f aca="false">AVERAGE(F126,L126)</f>
        <v>-3.58675000000001</v>
      </c>
    </row>
    <row r="127" customFormat="false" ht="12.8" hidden="false" customHeight="false" outlineLevel="0" collapsed="false">
      <c r="A127" s="0" t="s">
        <v>7</v>
      </c>
      <c r="B127" s="0" t="n">
        <f aca="false">SUM(D103,F10,F39)</f>
        <v>160</v>
      </c>
      <c r="C127" s="0" t="n">
        <f aca="false">SUM(F10*F6,F39*F33,D103*D97)/B127</f>
        <v>1.718690625</v>
      </c>
      <c r="D127" s="5" t="n">
        <f aca="false">SUM(F6,F40*F33,D104*D97)</f>
        <v>3.01058385093168</v>
      </c>
      <c r="E127" s="51" t="n">
        <f aca="false">SUM(D104,F40,F11)</f>
        <v>1.7645723841376</v>
      </c>
      <c r="F127" s="21" t="n">
        <f aca="false">D127/E127</f>
        <v>1.70612658227848</v>
      </c>
      <c r="G127" s="0"/>
      <c r="H127" s="0" t="n">
        <f aca="false">SUM(F21,F50,H83,F114)</f>
        <v>5.23333333333334</v>
      </c>
      <c r="I127" s="0" t="n">
        <f aca="false">SUM(F114*F97,H83*H60,F50*F33,F21*F6)/H127</f>
        <v>-1.77036305732483</v>
      </c>
      <c r="J127" s="0" t="n">
        <f aca="false">SUM(F114/F119*F97,H83*H60/H92,F50/F54*F33,F21/F27*F6)</f>
        <v>-1.093275</v>
      </c>
      <c r="K127" s="5" t="n">
        <f aca="false">SUM(F114/F119,H83/H92,F50/F54,F21/F27)</f>
        <v>0.795833333333334</v>
      </c>
      <c r="L127" s="20" t="n">
        <f aca="false">J127/K127</f>
        <v>-1.37374869109947</v>
      </c>
      <c r="N127" s="21" t="n">
        <f aca="false">AVERAGE(F127,L127)</f>
        <v>0.166188945589508</v>
      </c>
    </row>
    <row r="128" customFormat="false" ht="12.8" hidden="false" customHeight="false" outlineLevel="0" collapsed="false">
      <c r="A128" s="0" t="s">
        <v>22</v>
      </c>
      <c r="B128" s="0" t="n">
        <f aca="false">SUM(B105,D64)</f>
        <v>99</v>
      </c>
      <c r="C128" s="0" t="n">
        <f aca="false">SUM(D64*D60,B105*B97)/B128</f>
        <v>0.166363636363651</v>
      </c>
      <c r="D128" s="5" t="n">
        <f aca="false">SUM(D65*D60,B106*B97)</f>
        <v>0.17902173913045</v>
      </c>
      <c r="E128" s="51" t="n">
        <f aca="false">SUM(D65,B106)</f>
        <v>1.07608695652174</v>
      </c>
      <c r="F128" s="21" t="n">
        <f aca="false">D128/E128</f>
        <v>0.166363636363651</v>
      </c>
      <c r="G128" s="0"/>
      <c r="H128" s="0" t="n">
        <f aca="false">SUM(F25,J80,D77)</f>
        <v>2</v>
      </c>
      <c r="I128" s="0" t="n">
        <f aca="false">SUM(F25*F6,D77*D60,J80*J60)/H128</f>
        <v>0.986250000000014</v>
      </c>
      <c r="J128" s="0" t="n">
        <f aca="false">SUM(D77/D92*D60,J80/J92*J60,F25/F27*F6)</f>
        <v>0.362291666666671</v>
      </c>
      <c r="K128" s="5" t="n">
        <f aca="false">SUM(J80/J92,D77/D92,F25/F27)</f>
        <v>0.36111111111111</v>
      </c>
      <c r="L128" s="20" t="n">
        <f aca="false">J128/K128</f>
        <v>1.00326923076924</v>
      </c>
      <c r="N128" s="21" t="n">
        <f aca="false">AVERAGE(F128,L128)</f>
        <v>0.584816433566447</v>
      </c>
    </row>
    <row r="129" customFormat="false" ht="12.8" hidden="false" customHeight="false" outlineLevel="0" collapsed="false">
      <c r="A129" s="0" t="s">
        <v>9</v>
      </c>
      <c r="B129" s="0" t="n">
        <f aca="false">SUM(J10,J39)</f>
        <v>70</v>
      </c>
      <c r="C129" s="0" t="n">
        <f aca="false">SUM(J10*J6+J39*J33)/B129</f>
        <v>5.614</v>
      </c>
      <c r="D129" s="5" t="n">
        <f aca="false">SUM(J11*J6,J40*J33)</f>
        <v>4.35921153846154</v>
      </c>
      <c r="E129" s="51" t="n">
        <f aca="false">SUM(J40,J11)</f>
        <v>0.776923076923077</v>
      </c>
      <c r="F129" s="21" t="n">
        <f aca="false">D129/E129</f>
        <v>5.61086633663366</v>
      </c>
      <c r="G129" s="0"/>
      <c r="H129" s="0" t="n">
        <f aca="false">SUM(J20,H50,F115)</f>
        <v>3.5</v>
      </c>
      <c r="I129" s="0" t="n">
        <f aca="false">SUM(J20*J6,F115*F97,H50*H33)/H129</f>
        <v>1.79242857142857</v>
      </c>
      <c r="J129" s="0" t="n">
        <f aca="false">SUM(F115/F119*F97,J50/J54*J33,J20/J27*J6,H50/H54*H33)</f>
        <v>3.51897916666667</v>
      </c>
      <c r="K129" s="5" t="n">
        <f aca="false">SUM(F115/F119,J50/J54,H50/H54,J20/J27)</f>
        <v>0.854166666666667</v>
      </c>
      <c r="L129" s="20" t="n">
        <f aca="false">J129/K129</f>
        <v>4.11978048780488</v>
      </c>
      <c r="N129" s="21" t="n">
        <f aca="false">AVERAGE(F129,L129)</f>
        <v>4.86532341221927</v>
      </c>
    </row>
    <row r="130" customFormat="false" ht="12.8" hidden="false" customHeight="false" outlineLevel="0" collapsed="false">
      <c r="A130" s="0" t="s">
        <v>6</v>
      </c>
      <c r="B130" s="0" t="n">
        <f aca="false">SUM(B39,B10)</f>
        <v>70</v>
      </c>
      <c r="C130" s="0" t="n">
        <f aca="false">SUM(B10*B6,B39*B33)/B130</f>
        <v>-8.7015</v>
      </c>
      <c r="D130" s="5" t="n">
        <f aca="false">SUM(B11*B6,B40*B33)</f>
        <v>-6.75187301587302</v>
      </c>
      <c r="E130" s="51" t="n">
        <f aca="false">SUM(B40,B11)</f>
        <v>0.774603174603175</v>
      </c>
      <c r="F130" s="21" t="n">
        <f aca="false">D130/E130</f>
        <v>-8.71655737704918</v>
      </c>
      <c r="G130" s="0"/>
      <c r="H130" s="0" t="n">
        <f aca="false">SUM(B50,J52,F78,H79,B111)</f>
        <v>6.66666666666667</v>
      </c>
      <c r="I130" s="0" t="n">
        <f aca="false">SUM(B50*B33,J52*J33,F78*F60,H79*H60,B111*B97)/H130</f>
        <v>-1.13017499999999</v>
      </c>
      <c r="J130" s="0" t="n">
        <f aca="false">SUM(B50/B54*B33,J52/J54*J33,F78/F92*F60,H79/H92*H60,B111/B119*B97)</f>
        <v>-0.588333333333326</v>
      </c>
      <c r="K130" s="5" t="n">
        <f aca="false">SUM(B111/B119,F78/F92,H79/H92,J52/J54,B50/B54)</f>
        <v>0.908333333333333</v>
      </c>
      <c r="L130" s="20" t="n">
        <f aca="false">J130/K130</f>
        <v>-0.64770642201834</v>
      </c>
      <c r="N130" s="21" t="n">
        <f aca="false">AVERAGE(F130,L130)</f>
        <v>-4.68213189953376</v>
      </c>
    </row>
    <row r="131" customFormat="false" ht="12.8" hidden="false" customHeight="false" outlineLevel="0" collapsed="false">
      <c r="A131" s="0" t="s">
        <v>33</v>
      </c>
      <c r="B131" s="0" t="n">
        <f aca="false">(J68)</f>
        <v>1</v>
      </c>
      <c r="C131" s="0" t="n">
        <f aca="false">SUM(J68*J60)/B131</f>
        <v>3.93400000000001</v>
      </c>
      <c r="D131" s="5" t="n">
        <f aca="false">SUM(J69*J60)</f>
        <v>0.0427608695652175</v>
      </c>
      <c r="E131" s="51" t="n">
        <f aca="false">SUM(J69)</f>
        <v>0.0108695652173913</v>
      </c>
      <c r="F131" s="21" t="n">
        <f aca="false">D131/E131</f>
        <v>3.93400000000001</v>
      </c>
      <c r="G131" s="0"/>
      <c r="H131" s="0" t="n">
        <f aca="false">SUM(D82,J112,J76)</f>
        <v>4.47619047619047</v>
      </c>
      <c r="I131" s="0" t="n">
        <f aca="false">SUM(J76*J60,D82*D60,J112*J97)/H131</f>
        <v>2.5716170212766</v>
      </c>
      <c r="J131" s="0" t="n">
        <f aca="false">SUM(D82/D92*D60,J76/J92*J60,J112/J119*J97)</f>
        <v>1.82250793650794</v>
      </c>
      <c r="K131" s="5" t="n">
        <f aca="false">SUM(J112/J119,D82/D92,J76/J92)</f>
        <v>0.662698412698413</v>
      </c>
      <c r="L131" s="20" t="n">
        <f aca="false">J131/K131</f>
        <v>2.75013173652695</v>
      </c>
      <c r="N131" s="21" t="n">
        <f aca="false">L131/2</f>
        <v>1.37506586826348</v>
      </c>
    </row>
    <row r="132" customFormat="false" ht="12.8" hidden="false" customHeight="false" outlineLevel="0" collapsed="false">
      <c r="A132" s="0" t="s">
        <v>10</v>
      </c>
      <c r="B132" s="0" t="n">
        <f aca="false">SUM(B12)</f>
        <v>25</v>
      </c>
      <c r="C132" s="0" t="n">
        <f aca="false">SUM(B12*B6)/B132</f>
        <v>-10.8725</v>
      </c>
      <c r="D132" s="5" t="n">
        <f aca="false">SUM(B13*B6)</f>
        <v>-3.02013888888889</v>
      </c>
      <c r="E132" s="51" t="n">
        <f aca="false">SUM(B13)</f>
        <v>0.277777777777778</v>
      </c>
      <c r="F132" s="21" t="n">
        <f aca="false">D132/E132</f>
        <v>-10.8725</v>
      </c>
      <c r="G132" s="0"/>
      <c r="H132" s="0" t="n">
        <f aca="false">SUM(B21,B52,B77)</f>
        <v>5</v>
      </c>
      <c r="I132" s="0" t="n">
        <f aca="false">SUM(B77*B60,B52*B33,B21*B6)/H132</f>
        <v>-3.4319</v>
      </c>
      <c r="J132" s="0" t="n">
        <f aca="false">SUM(B21/B27*B6,B52/B54*B33,B77/B92*B60)</f>
        <v>-3.095625</v>
      </c>
      <c r="K132" s="5" t="n">
        <f aca="false">SUM(B21/B27,B52/B54,B77/B92)</f>
        <v>0.783333333333334</v>
      </c>
      <c r="L132" s="20" t="n">
        <f aca="false">J132/K132</f>
        <v>-3.95186170212766</v>
      </c>
      <c r="N132" s="21" t="n">
        <f aca="false">L132/2</f>
        <v>-1.97593085106383</v>
      </c>
    </row>
    <row r="133" customFormat="false" ht="12.8" hidden="false" customHeight="false" outlineLevel="0" collapsed="false">
      <c r="A133" s="0" t="s">
        <v>12</v>
      </c>
      <c r="B133" s="0" t="n">
        <f aca="false">SUM(B14)</f>
        <v>21</v>
      </c>
      <c r="C133" s="0" t="n">
        <f aca="false">SUM(B14*B6)/B133</f>
        <v>-10.8725</v>
      </c>
      <c r="D133" s="5" t="n">
        <f aca="false">SUM(B15*B6)</f>
        <v>-2.53691666666666</v>
      </c>
      <c r="E133" s="51" t="n">
        <f aca="false">SUM(B15)</f>
        <v>0.233333333333333</v>
      </c>
      <c r="F133" s="21" t="n">
        <f aca="false">D133/E133</f>
        <v>-10.8725</v>
      </c>
      <c r="G133" s="0"/>
      <c r="H133" s="0" t="n">
        <f aca="false">SUM(B20,B49,D80)</f>
        <v>4.80952380952381</v>
      </c>
      <c r="I133" s="0" t="n">
        <f aca="false">SUM(B20*B6,B49*B33,D80*D60)/H133</f>
        <v>-6.13091584158415</v>
      </c>
      <c r="J133" s="0" t="n">
        <f aca="false">SUM(B20/B27*B6,B49/B54*B33,D80/D92*D60)</f>
        <v>-5.11701984126984</v>
      </c>
      <c r="K133" s="5" t="n">
        <f aca="false">SUM(B49/B54,B20/B27,D80/D92)</f>
        <v>0.712698412698412</v>
      </c>
      <c r="L133" s="20" t="n">
        <f aca="false">J133/K133</f>
        <v>-7.17978285077951</v>
      </c>
      <c r="N133" s="21" t="n">
        <f aca="false">L133/2</f>
        <v>-3.58989142538975</v>
      </c>
    </row>
    <row r="134" customFormat="false" ht="12.8" hidden="false" customHeight="false" outlineLevel="0" collapsed="false">
      <c r="A134" s="0" t="s">
        <v>26</v>
      </c>
      <c r="B134" s="0" t="n">
        <f aca="false">SUM(B43,J70,J103)</f>
        <v>47</v>
      </c>
      <c r="C134" s="0" t="n">
        <f aca="false">SUM(B43*B33,J70*J60,J103*J97)/B134</f>
        <v>1.1918085106383</v>
      </c>
      <c r="D134" s="5" t="n">
        <f aca="false">SUM(B44*B33,J71*J60,J104*J97)</f>
        <v>0.605255613951267</v>
      </c>
      <c r="E134" s="51" t="n">
        <f aca="false">SUM(B44,J71,J104)</f>
        <v>0.511586239847109</v>
      </c>
      <c r="F134" s="21" t="n">
        <f aca="false">D134/E134</f>
        <v>1.18309596077516</v>
      </c>
      <c r="G134" s="0"/>
      <c r="H134" s="0" t="n">
        <v>0</v>
      </c>
      <c r="I134" s="0" t="s">
        <v>60</v>
      </c>
      <c r="J134" s="0" t="s">
        <v>60</v>
      </c>
      <c r="K134" s="5" t="s">
        <v>60</v>
      </c>
      <c r="L134" s="20" t="s">
        <v>4</v>
      </c>
      <c r="N134" s="21" t="n">
        <f aca="false">F134/2</f>
        <v>0.59154798038758</v>
      </c>
    </row>
    <row r="135" customFormat="false" ht="12.8" hidden="false" customHeight="false" outlineLevel="0" collapsed="false">
      <c r="A135" s="0" t="s">
        <v>25</v>
      </c>
      <c r="B135" s="0" t="n">
        <f aca="false">SUM(B41)</f>
        <v>2</v>
      </c>
      <c r="C135" s="0" t="n">
        <f aca="false">SUM(B41*B33)/B135</f>
        <v>-5.0275</v>
      </c>
      <c r="D135" s="5" t="n">
        <f aca="false">SUM(B42*B33)</f>
        <v>-0.110494505494506</v>
      </c>
      <c r="E135" s="51" t="n">
        <f aca="false">SUM(B42)</f>
        <v>0.021978021978022</v>
      </c>
      <c r="F135" s="21" t="n">
        <f aca="false">D135/E135</f>
        <v>-5.0275</v>
      </c>
      <c r="G135" s="0"/>
      <c r="H135" s="0" t="n">
        <v>0</v>
      </c>
      <c r="I135" s="0" t="n">
        <v>0</v>
      </c>
      <c r="J135" s="0" t="n">
        <v>0</v>
      </c>
      <c r="K135" s="5"/>
      <c r="L135" s="20" t="n">
        <v>0</v>
      </c>
      <c r="N135" s="21" t="n">
        <f aca="false">F135/2</f>
        <v>-2.51375</v>
      </c>
    </row>
    <row r="136" customFormat="false" ht="12.8" hidden="false" customHeight="false" outlineLevel="0" collapsed="false">
      <c r="A136" s="0" t="s">
        <v>19</v>
      </c>
      <c r="B136" s="0" t="n">
        <v>0</v>
      </c>
      <c r="C136" s="0" t="n">
        <v>0</v>
      </c>
      <c r="D136" s="5"/>
      <c r="E136" s="0"/>
      <c r="F136" s="0" t="n">
        <v>0</v>
      </c>
      <c r="G136" s="0"/>
      <c r="H136" s="0" t="n">
        <f aca="false">SUM(B24,B117,D78,H81)</f>
        <v>1.70952380952381</v>
      </c>
      <c r="I136" s="0"/>
      <c r="J136" s="0" t="n">
        <f aca="false">SUM(B24/B27*B6,B117/B119*B97,D78/D92*D60,H81/H92*H60)</f>
        <v>-1.23241984126984</v>
      </c>
      <c r="K136" s="5" t="n">
        <f aca="false">SUM(B117/B119,D78/D92,H81/H92,B24/B27)</f>
        <v>0.291865079365079</v>
      </c>
      <c r="L136" s="20" t="n">
        <f aca="false">J136/K136</f>
        <v>-4.22256696125084</v>
      </c>
      <c r="N136" s="21" t="n">
        <f aca="false">AVERAGE(F136,L136)</f>
        <v>-2.11128348062542</v>
      </c>
    </row>
    <row r="137" customFormat="false" ht="12.8" hidden="false" customHeight="false" outlineLevel="0" collapsed="false">
      <c r="A137" s="0" t="s">
        <v>18</v>
      </c>
      <c r="B137" s="0" t="n">
        <v>0</v>
      </c>
      <c r="C137" s="0" t="n">
        <v>0</v>
      </c>
      <c r="D137" s="5"/>
      <c r="E137" s="0"/>
      <c r="F137" s="0" t="n">
        <v>0</v>
      </c>
      <c r="G137" s="0"/>
      <c r="H137" s="0" t="n">
        <f aca="false">SUM(B26,H23,H80,D114)</f>
        <v>2.73333333333333</v>
      </c>
      <c r="I137" s="0"/>
      <c r="J137" s="0" t="n">
        <f aca="false">SUM(D114/D119*D97,H80/H92*H60,B26/B27*B6,H23/H27*H6)</f>
        <v>0.500433333333331</v>
      </c>
      <c r="K137" s="5" t="n">
        <f aca="false">SUM(D114/D119,H80/H92,B26/B27,H23/H27)</f>
        <v>0.525</v>
      </c>
      <c r="L137" s="20" t="n">
        <f aca="false">J137/K137</f>
        <v>0.953206349206344</v>
      </c>
      <c r="N137" s="21" t="n">
        <f aca="false">AVERAGE(F137,L137)</f>
        <v>0.476603174603172</v>
      </c>
    </row>
    <row r="138" customFormat="false" ht="12.8" hidden="false" customHeight="false" outlineLevel="0" collapsed="false">
      <c r="A138" s="0" t="s">
        <v>34</v>
      </c>
      <c r="B138" s="0" t="n">
        <v>0</v>
      </c>
      <c r="C138" s="0" t="n">
        <v>0</v>
      </c>
      <c r="E138" s="0"/>
      <c r="F138" s="0" t="n">
        <v>0</v>
      </c>
      <c r="G138" s="0"/>
      <c r="H138" s="0" t="n">
        <f aca="false">SUM(B78,D115)</f>
        <v>2</v>
      </c>
      <c r="I138" s="0"/>
      <c r="J138" s="0" t="n">
        <f aca="false">SUM(D115/D119*D97,B78/B92*B60)</f>
        <v>0.973</v>
      </c>
      <c r="K138" s="0" t="n">
        <f aca="false">SUM(D115/D119,B78/B92)</f>
        <v>0.291666666666667</v>
      </c>
      <c r="L138" s="20" t="n">
        <f aca="false">J138/K138</f>
        <v>3.336</v>
      </c>
      <c r="N138" s="21" t="n">
        <f aca="false">AVERAGE(F138,L138)</f>
        <v>1.668</v>
      </c>
    </row>
    <row r="139" customFormat="false" ht="12.8" hidden="false" customHeight="false" outlineLevel="0" collapsed="false">
      <c r="A139" s="0" t="s">
        <v>46</v>
      </c>
      <c r="B139" s="0" t="n">
        <v>0</v>
      </c>
      <c r="C139" s="0" t="n">
        <v>0</v>
      </c>
      <c r="E139" s="0"/>
      <c r="F139" s="0" t="n">
        <v>0</v>
      </c>
      <c r="G139" s="0"/>
      <c r="H139" s="0" t="n">
        <f aca="false">SUM(B112)</f>
        <v>1.66666666666667</v>
      </c>
      <c r="I139" s="0"/>
      <c r="J139" s="0" t="n">
        <f aca="false">SUM(B112/B119*B97)</f>
        <v>0.00875000000000034</v>
      </c>
      <c r="K139" s="0" t="n">
        <f aca="false">SUM(B112/B119)</f>
        <v>0.208333333333333</v>
      </c>
      <c r="L139" s="20" t="n">
        <f aca="false">J139/K139</f>
        <v>0.0420000000000016</v>
      </c>
      <c r="N139" s="21" t="n">
        <f aca="false">AVERAGE(F139,L139)</f>
        <v>0.0210000000000008</v>
      </c>
    </row>
    <row r="140" customFormat="false" ht="12.8" hidden="false" customHeight="false" outlineLevel="0" collapsed="false">
      <c r="A140" s="0" t="s">
        <v>29</v>
      </c>
      <c r="B140" s="0" t="n">
        <v>0</v>
      </c>
      <c r="C140" s="0" t="n">
        <v>0</v>
      </c>
      <c r="E140" s="0"/>
      <c r="F140" s="0" t="n">
        <v>0</v>
      </c>
      <c r="G140" s="0"/>
      <c r="H140" s="0" t="n">
        <f aca="false">SUM(B118,J114,H53,H82)</f>
        <v>2.9</v>
      </c>
      <c r="I140" s="0"/>
      <c r="J140" s="0" t="n">
        <f aca="false">SUM(B118/B119*B97,J114/J119*J97,H82/H92*H60,H53/H54*H33)</f>
        <v>-0.468712499999997</v>
      </c>
      <c r="K140" s="0" t="n">
        <f aca="false">SUM(J114/J119,B118/B119,H82/H92,H53/H54)</f>
        <v>0.379166666666667</v>
      </c>
      <c r="L140" s="20" t="n">
        <f aca="false">J140/K140</f>
        <v>-1.23616483516483</v>
      </c>
      <c r="N140" s="21" t="n">
        <f aca="false">AVERAGE(F140,L140)</f>
        <v>-0.618082417582414</v>
      </c>
    </row>
    <row r="141" customFormat="false" ht="12.8" hidden="false" customHeight="false" outlineLevel="0" collapsed="false">
      <c r="A141" s="0" t="s">
        <v>35</v>
      </c>
      <c r="B141" s="0" t="n">
        <v>0</v>
      </c>
      <c r="C141" s="0" t="n">
        <v>0</v>
      </c>
      <c r="E141" s="0"/>
      <c r="F141" s="0" t="n">
        <v>0</v>
      </c>
      <c r="G141" s="0"/>
      <c r="H141" s="0" t="n">
        <f aca="false">SUM(D111,D79)</f>
        <v>3.47619047619048</v>
      </c>
      <c r="I141" s="0" t="n">
        <f aca="false">SUM(D79*D60+D111*D97)/H141</f>
        <v>4.57638356164383</v>
      </c>
      <c r="J141" s="0" t="n">
        <f aca="false">SUM(D111/D119*D97,D79/D92*D60)</f>
        <v>1.99239682539682</v>
      </c>
      <c r="K141" s="0" t="n">
        <f aca="false">SUM(D111/D119,D79/D92)</f>
        <v>0.454365079365079</v>
      </c>
      <c r="L141" s="20" t="n">
        <f aca="false">J141/K141</f>
        <v>4.38501310043668</v>
      </c>
      <c r="N141" s="21" t="n">
        <f aca="false">AVERAGE(F141,L141)</f>
        <v>2.19250655021834</v>
      </c>
    </row>
    <row r="142" customFormat="false" ht="12.8" hidden="false" customHeight="false" outlineLevel="0" collapsed="false">
      <c r="A142" s="0" t="s">
        <v>23</v>
      </c>
      <c r="B142" s="0" t="n">
        <v>0</v>
      </c>
      <c r="C142" s="0" t="n">
        <v>0</v>
      </c>
      <c r="E142" s="0"/>
      <c r="F142" s="0" t="n">
        <v>0</v>
      </c>
      <c r="G142" s="0"/>
      <c r="H142" s="0" t="n">
        <f aca="false">SUM(F116,F51,F26,D84)</f>
        <v>1.97619047619048</v>
      </c>
      <c r="I142" s="0"/>
      <c r="J142" s="0" t="n">
        <f aca="false">SUM(F116/F119*F97,D84/D92*D60,F51/F54*F33,F26/F27*F6)</f>
        <v>-0.32244345238095</v>
      </c>
      <c r="K142" s="0" t="n">
        <f aca="false">SUM(F116/F119,D84/D92,F51/F54,F26/F27)</f>
        <v>0.294642857142857</v>
      </c>
      <c r="L142" s="20" t="n">
        <f aca="false">J142/K142</f>
        <v>-1.09435353535353</v>
      </c>
      <c r="N142" s="21" t="n">
        <f aca="false">AVERAGE(F142,L142)</f>
        <v>-0.547176767676764</v>
      </c>
    </row>
    <row r="143" customFormat="false" ht="12.8" hidden="false" customHeight="false" outlineLevel="0" collapsed="false">
      <c r="A143" s="0" t="s">
        <v>30</v>
      </c>
      <c r="B143" s="0" t="n">
        <v>0</v>
      </c>
      <c r="C143" s="0" t="n">
        <v>0</v>
      </c>
      <c r="E143" s="0"/>
      <c r="F143" s="0" t="n">
        <v>0</v>
      </c>
      <c r="G143" s="0"/>
      <c r="H143" s="0" t="n">
        <f aca="false">SUM(H113,J53,D89)</f>
        <v>2.80952380952381</v>
      </c>
      <c r="I143" s="0"/>
      <c r="J143" s="0" t="n">
        <f aca="false">SUM(H113/H119*H97,D89/D92*D60,J53/J54*J33)</f>
        <v>0.815591269841272</v>
      </c>
      <c r="K143" s="0" t="n">
        <f aca="false">SUM(H113/H119,D89/D92,J53/J54)</f>
        <v>0.468253968253968</v>
      </c>
      <c r="L143" s="20" t="n">
        <f aca="false">J143/K143</f>
        <v>1.74177118644068</v>
      </c>
      <c r="N143" s="21" t="n">
        <f aca="false">AVERAGE(F143,L143)</f>
        <v>0.870885593220341</v>
      </c>
    </row>
    <row r="144" customFormat="false" ht="12.8" hidden="false" customHeight="false" outlineLevel="0" collapsed="false">
      <c r="A144" s="0" t="s">
        <v>15</v>
      </c>
      <c r="B144" s="0" t="n">
        <v>0</v>
      </c>
      <c r="C144" s="0" t="n">
        <v>0</v>
      </c>
      <c r="E144" s="0"/>
      <c r="F144" s="0" t="n">
        <v>0</v>
      </c>
      <c r="G144" s="0"/>
      <c r="H144" s="0" t="n">
        <f aca="false">SUM(H114,H21)</f>
        <v>2</v>
      </c>
      <c r="I144" s="0"/>
      <c r="J144" s="0" t="n">
        <f aca="false">SUM(H114/H119*H98,H21/H27*H6)</f>
        <v>1.091875</v>
      </c>
      <c r="K144" s="0" t="n">
        <f aca="false">SUM(H114/H119,H21/H27)</f>
        <v>0.416666666666666</v>
      </c>
      <c r="L144" s="20" t="n">
        <f aca="false">J144/K144</f>
        <v>2.6205</v>
      </c>
      <c r="N144" s="21" t="n">
        <f aca="false">AVERAGE(F144,L144)</f>
        <v>1.31025</v>
      </c>
    </row>
    <row r="145" customFormat="false" ht="12.8" hidden="false" customHeight="false" outlineLevel="0" collapsed="false">
      <c r="A145" s="0" t="s">
        <v>27</v>
      </c>
      <c r="B145" s="0" t="n">
        <v>0</v>
      </c>
      <c r="C145" s="0" t="n">
        <v>0</v>
      </c>
      <c r="E145" s="0"/>
      <c r="F145" s="0" t="n">
        <v>0</v>
      </c>
      <c r="G145" s="0"/>
      <c r="H145" s="0" t="n">
        <f aca="false">SUM(H51,J51,H78)</f>
        <v>3</v>
      </c>
      <c r="I145" s="0"/>
      <c r="J145" s="0" t="n">
        <f aca="false">SUM(H51/H54*H33,J51/J54*J33,H78/H92*H60)</f>
        <v>0.278479166666673</v>
      </c>
      <c r="K145" s="0" t="n">
        <f aca="false">SUM(H51/H54,J51/J54,H78/H92)</f>
        <v>0.458333333333333</v>
      </c>
      <c r="L145" s="20" t="n">
        <f aca="false">J145/K145</f>
        <v>0.607590909090923</v>
      </c>
      <c r="N145" s="21" t="n">
        <f aca="false">AVERAGE(F145,L145)</f>
        <v>0.303795454545462</v>
      </c>
    </row>
    <row r="146" customFormat="false" ht="12.8" hidden="false" customHeight="false" outlineLevel="0" collapsed="false">
      <c r="C146" s="0"/>
      <c r="E146" s="0"/>
      <c r="G146" s="0"/>
      <c r="I146" s="0"/>
      <c r="K146" s="0"/>
      <c r="L146" s="20"/>
    </row>
    <row r="147" customFormat="false" ht="12.8" hidden="false" customHeight="false" outlineLevel="0" collapsed="false">
      <c r="A147" s="0" t="s">
        <v>9</v>
      </c>
      <c r="B147" s="52" t="n">
        <v>5.61086633663366</v>
      </c>
      <c r="C147" s="1" t="s">
        <v>35</v>
      </c>
      <c r="D147" s="52" t="n">
        <v>4.38501310043668</v>
      </c>
      <c r="E147" s="1" t="s">
        <v>9</v>
      </c>
      <c r="F147" s="52" t="n">
        <v>4.86532341221927</v>
      </c>
      <c r="G147" s="0"/>
      <c r="I147" s="0"/>
      <c r="K147" s="0"/>
      <c r="L147" s="21"/>
    </row>
    <row r="148" customFormat="false" ht="12.8" hidden="false" customHeight="false" outlineLevel="0" collapsed="false">
      <c r="A148" s="0" t="s">
        <v>16</v>
      </c>
      <c r="B148" s="52" t="n">
        <v>2.48866578911841</v>
      </c>
      <c r="C148" s="1" t="s">
        <v>9</v>
      </c>
      <c r="D148" s="52" t="n">
        <v>4.11978048780488</v>
      </c>
      <c r="E148" s="1" t="s">
        <v>35</v>
      </c>
      <c r="F148" s="52" t="n">
        <v>2.19250655021834</v>
      </c>
      <c r="G148" s="0"/>
      <c r="I148" s="0"/>
      <c r="K148" s="0"/>
      <c r="L148" s="21"/>
    </row>
    <row r="149" customFormat="false" ht="12.8" hidden="false" customHeight="false" outlineLevel="0" collapsed="false">
      <c r="A149" s="0" t="s">
        <v>7</v>
      </c>
      <c r="B149" s="52" t="n">
        <v>1.70612658227848</v>
      </c>
      <c r="C149" s="1" t="s">
        <v>34</v>
      </c>
      <c r="D149" s="52" t="n">
        <v>3.336</v>
      </c>
      <c r="E149" s="1" t="s">
        <v>34</v>
      </c>
      <c r="F149" s="52" t="n">
        <v>1.668</v>
      </c>
      <c r="G149" s="0"/>
      <c r="H149" s="53" t="s">
        <v>61</v>
      </c>
      <c r="I149" s="49" t="n">
        <f aca="false">B6</f>
        <v>-10.8725</v>
      </c>
      <c r="J149" s="54" t="s">
        <v>62</v>
      </c>
      <c r="K149" s="0"/>
      <c r="L149" s="21"/>
    </row>
    <row r="150" customFormat="false" ht="12.8" hidden="false" customHeight="false" outlineLevel="0" collapsed="false">
      <c r="A150" s="0" t="s">
        <v>14</v>
      </c>
      <c r="B150" s="52" t="n">
        <v>1.02710984540277</v>
      </c>
      <c r="C150" s="1" t="s">
        <v>33</v>
      </c>
      <c r="D150" s="52" t="n">
        <v>2.75013173652695</v>
      </c>
      <c r="E150" s="1" t="s">
        <v>33</v>
      </c>
      <c r="F150" s="52" t="n">
        <v>1.37506586826348</v>
      </c>
      <c r="G150" s="0"/>
      <c r="H150" s="1" t="s">
        <v>63</v>
      </c>
      <c r="I150" s="5" t="n">
        <f aca="false">B33</f>
        <v>-5.0275</v>
      </c>
      <c r="J150" s="55" t="s">
        <v>64</v>
      </c>
      <c r="K150" s="0"/>
      <c r="L150" s="21"/>
    </row>
    <row r="151" customFormat="false" ht="12.8" hidden="false" customHeight="false" outlineLevel="0" collapsed="false">
      <c r="A151" s="0" t="s">
        <v>22</v>
      </c>
      <c r="B151" s="52" t="n">
        <v>0.16636363636365</v>
      </c>
      <c r="C151" s="1" t="s">
        <v>15</v>
      </c>
      <c r="D151" s="52" t="n">
        <v>2.6205</v>
      </c>
      <c r="E151" s="1" t="s">
        <v>15</v>
      </c>
      <c r="F151" s="52" t="n">
        <v>1.31025</v>
      </c>
      <c r="G151" s="0"/>
      <c r="H151" s="1" t="s">
        <v>65</v>
      </c>
      <c r="I151" s="5" t="n">
        <f aca="false">B60</f>
        <v>1.88400000000001</v>
      </c>
      <c r="J151" s="55" t="s">
        <v>66</v>
      </c>
      <c r="K151" s="0"/>
      <c r="L151" s="21"/>
    </row>
    <row r="152" customFormat="false" ht="12.8" hidden="false" customHeight="false" outlineLevel="0" collapsed="false">
      <c r="A152" s="0" t="s">
        <v>8</v>
      </c>
      <c r="B152" s="52" t="n">
        <v>-1.13110848041325</v>
      </c>
      <c r="C152" s="1" t="s">
        <v>30</v>
      </c>
      <c r="D152" s="52" t="n">
        <v>1.74177118644068</v>
      </c>
      <c r="E152" s="1" t="s">
        <v>14</v>
      </c>
      <c r="F152" s="52" t="n">
        <v>1.16038358826975</v>
      </c>
      <c r="G152" s="6"/>
      <c r="H152" s="1" t="s">
        <v>67</v>
      </c>
      <c r="I152" s="5" t="n">
        <f aca="false">B97</f>
        <v>0.0420000000000016</v>
      </c>
      <c r="J152" s="55" t="s">
        <v>68</v>
      </c>
      <c r="K152" s="5"/>
      <c r="L152" s="21"/>
    </row>
    <row r="153" customFormat="false" ht="12.8" hidden="false" customHeight="false" outlineLevel="0" collapsed="false">
      <c r="A153" s="0" t="s">
        <v>32</v>
      </c>
      <c r="B153" s="52" t="n">
        <v>-2.8655</v>
      </c>
      <c r="C153" s="1" t="s">
        <v>14</v>
      </c>
      <c r="D153" s="52" t="n">
        <v>1.29365733113674</v>
      </c>
      <c r="E153" s="1" t="s">
        <v>16</v>
      </c>
      <c r="F153" s="52" t="n">
        <v>1.13910646318666</v>
      </c>
      <c r="G153" s="6"/>
      <c r="H153" s="1" t="s">
        <v>61</v>
      </c>
      <c r="I153" s="5" t="n">
        <f aca="false">0</f>
        <v>0</v>
      </c>
      <c r="J153" s="55" t="s">
        <v>69</v>
      </c>
      <c r="K153" s="5"/>
      <c r="L153" s="21"/>
    </row>
    <row r="154" customFormat="false" ht="12.8" hidden="false" customHeight="false" outlineLevel="0" collapsed="false">
      <c r="A154" s="0" t="s">
        <v>6</v>
      </c>
      <c r="B154" s="52" t="n">
        <v>-8.71655737704918</v>
      </c>
      <c r="C154" s="1" t="s">
        <v>22</v>
      </c>
      <c r="D154" s="52" t="n">
        <v>1.00326923076924</v>
      </c>
      <c r="E154" s="1" t="s">
        <v>30</v>
      </c>
      <c r="F154" s="52" t="n">
        <v>0.87088559322034</v>
      </c>
      <c r="G154" s="6"/>
      <c r="H154" s="1" t="s">
        <v>63</v>
      </c>
      <c r="I154" s="5" t="n">
        <f aca="false">0</f>
        <v>0</v>
      </c>
      <c r="J154" s="55" t="s">
        <v>70</v>
      </c>
      <c r="K154" s="5"/>
      <c r="L154" s="21"/>
    </row>
    <row r="155" customFormat="false" ht="12.8" hidden="false" customHeight="false" outlineLevel="0" collapsed="false">
      <c r="C155" s="1" t="s">
        <v>18</v>
      </c>
      <c r="D155" s="52" t="n">
        <v>0.953206349206346</v>
      </c>
      <c r="E155" s="1" t="s">
        <v>22</v>
      </c>
      <c r="F155" s="52" t="n">
        <v>0.584816433566446</v>
      </c>
      <c r="G155" s="6"/>
      <c r="H155" s="1" t="s">
        <v>65</v>
      </c>
      <c r="I155" s="5" t="n">
        <f aca="false">D60</f>
        <v>0.194000000000017</v>
      </c>
      <c r="J155" s="55" t="s">
        <v>71</v>
      </c>
      <c r="K155" s="5"/>
    </row>
    <row r="156" customFormat="false" ht="12.8" hidden="false" customHeight="false" outlineLevel="0" collapsed="false">
      <c r="C156" s="1" t="s">
        <v>8</v>
      </c>
      <c r="D156" s="52" t="n">
        <v>0.800120370370374</v>
      </c>
      <c r="E156" s="1" t="s">
        <v>18</v>
      </c>
      <c r="F156" s="52" t="n">
        <v>0.476603174603173</v>
      </c>
      <c r="G156" s="6"/>
      <c r="H156" s="1" t="s">
        <v>67</v>
      </c>
      <c r="I156" s="5" t="n">
        <f aca="false">D97</f>
        <v>5.27199999999999</v>
      </c>
      <c r="J156" s="55" t="s">
        <v>72</v>
      </c>
      <c r="K156" s="5"/>
    </row>
    <row r="157" customFormat="false" ht="12.8" hidden="false" customHeight="false" outlineLevel="0" collapsed="false">
      <c r="C157" s="1" t="s">
        <v>27</v>
      </c>
      <c r="D157" s="52" t="n">
        <v>0.607590909090921</v>
      </c>
      <c r="E157" s="1" t="s">
        <v>27</v>
      </c>
      <c r="F157" s="52" t="n">
        <v>0.30379545454546</v>
      </c>
      <c r="G157" s="6"/>
      <c r="H157" s="1" t="s">
        <v>61</v>
      </c>
      <c r="I157" s="5" t="n">
        <f aca="false">F6</f>
        <v>1.2075</v>
      </c>
      <c r="J157" s="55" t="s">
        <v>73</v>
      </c>
      <c r="K157" s="5"/>
    </row>
    <row r="158" customFormat="false" ht="12.8" hidden="false" customHeight="false" outlineLevel="0" collapsed="false">
      <c r="C158" s="1" t="s">
        <v>46</v>
      </c>
      <c r="D158" s="52" t="n">
        <v>0.0420000000000016</v>
      </c>
      <c r="E158" s="1" t="s">
        <v>7</v>
      </c>
      <c r="F158" s="52" t="n">
        <v>0.166188945589504</v>
      </c>
      <c r="G158" s="6"/>
      <c r="H158" s="1" t="s">
        <v>63</v>
      </c>
      <c r="I158" s="5" t="n">
        <f aca="false">F33</f>
        <v>-1.26749999999998</v>
      </c>
      <c r="J158" s="55" t="s">
        <v>74</v>
      </c>
      <c r="K158" s="5"/>
    </row>
    <row r="159" customFormat="false" ht="12.8" hidden="false" customHeight="false" outlineLevel="0" collapsed="false">
      <c r="C159" s="1" t="s">
        <v>16</v>
      </c>
      <c r="D159" s="52" t="n">
        <v>-0.210452862745092</v>
      </c>
      <c r="E159" s="1" t="s">
        <v>46</v>
      </c>
      <c r="F159" s="52" t="n">
        <v>0.0210000000000008</v>
      </c>
      <c r="G159" s="6"/>
      <c r="H159" s="1" t="s">
        <v>65</v>
      </c>
      <c r="I159" s="5" t="n">
        <f aca="false">F60</f>
        <v>-0.845999999999989</v>
      </c>
      <c r="J159" s="55" t="s">
        <v>75</v>
      </c>
      <c r="K159" s="5"/>
    </row>
    <row r="160" customFormat="false" ht="12.8" hidden="false" customHeight="false" outlineLevel="0" collapsed="false">
      <c r="C160" s="1" t="s">
        <v>6</v>
      </c>
      <c r="D160" s="52" t="n">
        <v>-0.647706422018343</v>
      </c>
      <c r="E160" s="1" t="s">
        <v>8</v>
      </c>
      <c r="F160" s="52" t="n">
        <v>-0.16549405502144</v>
      </c>
      <c r="G160" s="6"/>
      <c r="H160" s="1" t="s">
        <v>67</v>
      </c>
      <c r="I160" s="5" t="n">
        <f aca="false">F97</f>
        <v>-4.30800000000001</v>
      </c>
      <c r="J160" s="55" t="s">
        <v>76</v>
      </c>
      <c r="K160" s="5"/>
    </row>
    <row r="161" customFormat="false" ht="12.8" hidden="false" customHeight="false" outlineLevel="0" collapsed="false">
      <c r="C161" s="1" t="s">
        <v>23</v>
      </c>
      <c r="D161" s="52" t="n">
        <v>-1.09435353535353</v>
      </c>
      <c r="E161" s="1" t="s">
        <v>23</v>
      </c>
      <c r="F161" s="52" t="n">
        <v>-0.547176767676765</v>
      </c>
      <c r="G161" s="0"/>
      <c r="H161" s="1" t="s">
        <v>61</v>
      </c>
      <c r="I161" s="5" t="n">
        <f aca="false">H6</f>
        <v>4.36749999999999</v>
      </c>
      <c r="J161" s="55" t="s">
        <v>77</v>
      </c>
      <c r="K161" s="0"/>
    </row>
    <row r="162" customFormat="false" ht="12.8" hidden="false" customHeight="false" outlineLevel="0" collapsed="false">
      <c r="C162" s="1" t="s">
        <v>29</v>
      </c>
      <c r="D162" s="52" t="n">
        <v>-1.23616483516483</v>
      </c>
      <c r="E162" s="1" t="s">
        <v>29</v>
      </c>
      <c r="F162" s="52" t="n">
        <v>-0.618082417582414</v>
      </c>
      <c r="G162" s="0"/>
      <c r="H162" s="1" t="s">
        <v>63</v>
      </c>
      <c r="I162" s="5" t="n">
        <f aca="false">H33</f>
        <v>-2.16749999999999</v>
      </c>
      <c r="J162" s="55" t="s">
        <v>78</v>
      </c>
      <c r="K162" s="0"/>
    </row>
    <row r="163" customFormat="false" ht="12.8" hidden="false" customHeight="false" outlineLevel="0" collapsed="false">
      <c r="C163" s="1" t="s">
        <v>7</v>
      </c>
      <c r="D163" s="52" t="n">
        <v>-1.37374869109947</v>
      </c>
      <c r="E163" s="1" t="s">
        <v>10</v>
      </c>
      <c r="F163" s="52" t="n">
        <v>-1.97593085106383</v>
      </c>
      <c r="G163" s="0"/>
      <c r="H163" s="1" t="s">
        <v>65</v>
      </c>
      <c r="I163" s="5" t="n">
        <f aca="false">H60</f>
        <v>-5.16599999999998</v>
      </c>
      <c r="J163" s="55" t="s">
        <v>79</v>
      </c>
      <c r="K163" s="0"/>
    </row>
    <row r="164" customFormat="false" ht="12.8" hidden="false" customHeight="false" outlineLevel="0" collapsed="false">
      <c r="C164" s="1" t="s">
        <v>10</v>
      </c>
      <c r="D164" s="52" t="n">
        <v>-3.95186170212766</v>
      </c>
      <c r="E164" s="1" t="s">
        <v>19</v>
      </c>
      <c r="F164" s="52" t="n">
        <v>-2.11128348062542</v>
      </c>
      <c r="G164" s="0"/>
      <c r="H164" s="1" t="s">
        <v>67</v>
      </c>
      <c r="I164" s="5" t="n">
        <f aca="false">H97</f>
        <v>-2.158</v>
      </c>
      <c r="J164" s="55" t="s">
        <v>80</v>
      </c>
      <c r="K164" s="0"/>
    </row>
    <row r="165" customFormat="false" ht="12.8" hidden="false" customHeight="false" outlineLevel="0" collapsed="false">
      <c r="C165" s="1" t="s">
        <v>19</v>
      </c>
      <c r="D165" s="52" t="n">
        <v>-4.22256696125084</v>
      </c>
      <c r="E165" s="1" t="s">
        <v>32</v>
      </c>
      <c r="F165" s="52" t="n">
        <v>-3.58675</v>
      </c>
      <c r="G165" s="0"/>
      <c r="H165" s="1" t="s">
        <v>61</v>
      </c>
      <c r="I165" s="5" t="n">
        <f aca="false">J6</f>
        <v>5.2975</v>
      </c>
      <c r="J165" s="55" t="s">
        <v>81</v>
      </c>
      <c r="K165" s="0"/>
    </row>
    <row r="166" customFormat="false" ht="12.8" hidden="false" customHeight="false" outlineLevel="0" collapsed="false">
      <c r="C166" s="1" t="s">
        <v>32</v>
      </c>
      <c r="D166" s="52" t="n">
        <v>-4.30800000000001</v>
      </c>
      <c r="E166" s="1" t="s">
        <v>12</v>
      </c>
      <c r="F166" s="52" t="n">
        <v>-3.58989142538976</v>
      </c>
      <c r="G166" s="6"/>
      <c r="H166" s="1" t="s">
        <v>63</v>
      </c>
      <c r="I166" s="5" t="n">
        <f aca="false">J33</f>
        <v>8.46250000000001</v>
      </c>
      <c r="J166" s="55" t="s">
        <v>82</v>
      </c>
      <c r="K166" s="5"/>
    </row>
    <row r="167" customFormat="false" ht="12.8" hidden="false" customHeight="false" outlineLevel="0" collapsed="false">
      <c r="C167" s="1" t="s">
        <v>12</v>
      </c>
      <c r="D167" s="52" t="n">
        <v>-7.17978285077951</v>
      </c>
      <c r="E167" s="1" t="s">
        <v>6</v>
      </c>
      <c r="F167" s="52" t="n">
        <v>-4.68213189953376</v>
      </c>
      <c r="G167" s="6"/>
      <c r="H167" s="1" t="s">
        <v>65</v>
      </c>
      <c r="I167" s="5" t="n">
        <f aca="false">J60</f>
        <v>3.93400000000001</v>
      </c>
      <c r="J167" s="55" t="s">
        <v>83</v>
      </c>
      <c r="K167" s="5"/>
    </row>
    <row r="168" customFormat="false" ht="12.8" hidden="false" customHeight="false" outlineLevel="0" collapsed="false">
      <c r="C168" s="5"/>
      <c r="E168" s="0"/>
      <c r="G168" s="6"/>
      <c r="H168" s="56" t="s">
        <v>67</v>
      </c>
      <c r="I168" s="57" t="n">
        <f aca="false">J97</f>
        <v>1.152</v>
      </c>
      <c r="J168" s="58" t="s">
        <v>84</v>
      </c>
      <c r="K168" s="5"/>
    </row>
    <row r="169" customFormat="false" ht="12.8" hidden="false" customHeight="false" outlineLevel="0" collapsed="false">
      <c r="C169" s="5"/>
      <c r="E169" s="0"/>
      <c r="G169" s="6"/>
      <c r="I169" s="5"/>
      <c r="K169" s="5"/>
    </row>
    <row r="170" customFormat="false" ht="12.8" hidden="false" customHeight="false" outlineLevel="0" collapsed="false">
      <c r="C170" s="5"/>
      <c r="E170" s="5"/>
      <c r="G170" s="6"/>
      <c r="I170" s="5"/>
      <c r="K170" s="5"/>
    </row>
    <row r="171" customFormat="false" ht="12.8" hidden="false" customHeight="false" outlineLevel="0" collapsed="false">
      <c r="C171" s="5"/>
      <c r="E171" s="5"/>
      <c r="G171" s="6"/>
      <c r="I171" s="5"/>
      <c r="K171" s="5"/>
    </row>
    <row r="172" customFormat="false" ht="12.8" hidden="false" customHeight="false" outlineLevel="0" collapsed="false">
      <c r="C172" s="5"/>
      <c r="E172" s="5"/>
      <c r="G172" s="6"/>
      <c r="I172" s="5"/>
      <c r="K172" s="5"/>
    </row>
    <row r="173" customFormat="false" ht="12.8" hidden="false" customHeight="false" outlineLevel="0" collapsed="false">
      <c r="C173" s="5"/>
      <c r="E173" s="5"/>
      <c r="G173" s="6"/>
      <c r="I173" s="5"/>
      <c r="K173" s="5"/>
    </row>
    <row r="174" customFormat="false" ht="12.8" hidden="false" customHeight="false" outlineLevel="0" collapsed="false">
      <c r="C174" s="5"/>
      <c r="E174" s="5"/>
      <c r="G174" s="6"/>
      <c r="I174" s="5"/>
      <c r="K174" s="5"/>
    </row>
    <row r="175" customFormat="false" ht="12.8" hidden="false" customHeight="false" outlineLevel="0" collapsed="false">
      <c r="C175" s="5"/>
      <c r="E175" s="5"/>
      <c r="G175" s="6"/>
      <c r="I175" s="5"/>
      <c r="K175" s="5"/>
    </row>
    <row r="176" customFormat="false" ht="12.8" hidden="false" customHeight="false" outlineLevel="0" collapsed="false">
      <c r="C176" s="5"/>
      <c r="E176" s="5"/>
      <c r="G176" s="6"/>
      <c r="I176" s="5"/>
      <c r="K176" s="5"/>
    </row>
    <row r="177" customFormat="false" ht="12.8" hidden="false" customHeight="false" outlineLevel="0" collapsed="false">
      <c r="C177" s="5"/>
      <c r="E177" s="5"/>
      <c r="G177" s="6"/>
      <c r="I177" s="5"/>
      <c r="K177" s="5"/>
    </row>
    <row r="178" customFormat="false" ht="12.8" hidden="false" customHeight="false" outlineLevel="0" collapsed="false">
      <c r="C178" s="5"/>
      <c r="E178" s="5"/>
      <c r="G178" s="6"/>
      <c r="I178" s="5"/>
      <c r="K178" s="5"/>
    </row>
    <row r="179" customFormat="false" ht="12.8" hidden="false" customHeight="false" outlineLevel="0" collapsed="false">
      <c r="C179" s="5"/>
      <c r="E179" s="5"/>
      <c r="G179" s="6"/>
      <c r="I179" s="5"/>
      <c r="K179" s="5"/>
    </row>
    <row r="180" customFormat="false" ht="12.8" hidden="false" customHeight="false" outlineLevel="0" collapsed="false">
      <c r="C180" s="5"/>
      <c r="E180" s="5"/>
      <c r="G180" s="6"/>
      <c r="I180" s="5"/>
      <c r="K180" s="5"/>
    </row>
    <row r="181" customFormat="false" ht="12.8" hidden="false" customHeight="false" outlineLevel="0" collapsed="false">
      <c r="C181" s="5"/>
      <c r="E181" s="5"/>
      <c r="G181" s="6"/>
      <c r="I181" s="5"/>
      <c r="K181" s="5"/>
    </row>
    <row r="182" customFormat="false" ht="12.8" hidden="false" customHeight="false" outlineLevel="0" collapsed="false">
      <c r="C182" s="5"/>
      <c r="E182" s="5"/>
      <c r="G182" s="6"/>
      <c r="I182" s="5"/>
      <c r="K182" s="5"/>
    </row>
    <row r="183" customFormat="false" ht="12.8" hidden="false" customHeight="false" outlineLevel="0" collapsed="false">
      <c r="C183" s="5"/>
      <c r="E183" s="5"/>
      <c r="G183" s="6"/>
      <c r="I183" s="5"/>
      <c r="K183" s="5"/>
    </row>
    <row r="184" customFormat="false" ht="12.8" hidden="false" customHeight="false" outlineLevel="0" collapsed="false">
      <c r="C184" s="5"/>
      <c r="E184" s="5"/>
      <c r="G184" s="6"/>
      <c r="I184" s="5"/>
      <c r="K184" s="5"/>
    </row>
    <row r="185" customFormat="false" ht="12.8" hidden="false" customHeight="false" outlineLevel="0" collapsed="false">
      <c r="C185" s="5"/>
      <c r="E185" s="5"/>
      <c r="G185" s="6"/>
      <c r="I185" s="5"/>
      <c r="K185" s="5"/>
    </row>
    <row r="186" customFormat="false" ht="12.8" hidden="false" customHeight="false" outlineLevel="0" collapsed="false">
      <c r="C186" s="5"/>
      <c r="E186" s="5"/>
      <c r="G186" s="6"/>
      <c r="I186" s="5"/>
      <c r="K186" s="5"/>
    </row>
    <row r="187" customFormat="false" ht="12.8" hidden="false" customHeight="false" outlineLevel="0" collapsed="false">
      <c r="C187" s="5"/>
      <c r="E187" s="5"/>
      <c r="G187" s="6"/>
      <c r="I187" s="5"/>
      <c r="K187" s="5"/>
    </row>
    <row r="188" customFormat="false" ht="12.8" hidden="false" customHeight="false" outlineLevel="0" collapsed="false">
      <c r="C188" s="5"/>
      <c r="E188" s="5"/>
      <c r="G188" s="6"/>
      <c r="I188" s="5"/>
      <c r="K188" s="5"/>
    </row>
    <row r="189" customFormat="false" ht="12.8" hidden="false" customHeight="false" outlineLevel="0" collapsed="false">
      <c r="C189" s="5"/>
      <c r="E189" s="5"/>
      <c r="G189" s="6"/>
      <c r="I189" s="5"/>
      <c r="K189" s="5"/>
    </row>
    <row r="190" customFormat="false" ht="12.8" hidden="false" customHeight="false" outlineLevel="0" collapsed="false">
      <c r="C190" s="5"/>
      <c r="E190" s="5"/>
      <c r="G190" s="6"/>
      <c r="I190" s="5"/>
      <c r="K190" s="5"/>
    </row>
    <row r="191" customFormat="false" ht="12.8" hidden="false" customHeight="false" outlineLevel="0" collapsed="false">
      <c r="C191" s="5"/>
      <c r="E191" s="5"/>
      <c r="G191" s="6"/>
      <c r="I191" s="5"/>
      <c r="K191" s="5"/>
    </row>
    <row r="192" customFormat="false" ht="12.8" hidden="false" customHeight="false" outlineLevel="0" collapsed="false">
      <c r="C192" s="5"/>
      <c r="E192" s="5"/>
      <c r="G192" s="6"/>
      <c r="I192" s="5"/>
      <c r="K192" s="5"/>
    </row>
    <row r="193" customFormat="false" ht="12.8" hidden="false" customHeight="false" outlineLevel="0" collapsed="false">
      <c r="C193" s="5"/>
      <c r="E193" s="5"/>
      <c r="G193" s="6"/>
      <c r="I193" s="5"/>
      <c r="K193" s="5"/>
    </row>
    <row r="194" customFormat="false" ht="12.8" hidden="false" customHeight="false" outlineLevel="0" collapsed="false">
      <c r="C194" s="5"/>
      <c r="E194" s="5"/>
      <c r="G194" s="6"/>
      <c r="I194" s="5"/>
      <c r="K194" s="5"/>
    </row>
    <row r="195" customFormat="false" ht="12.8" hidden="false" customHeight="false" outlineLevel="0" collapsed="false">
      <c r="C195" s="5"/>
      <c r="E195" s="5"/>
      <c r="G195" s="6"/>
      <c r="I195" s="5"/>
      <c r="K195" s="5"/>
    </row>
    <row r="196" customFormat="false" ht="12.8" hidden="false" customHeight="false" outlineLevel="0" collapsed="false">
      <c r="C196" s="5"/>
      <c r="E196" s="5"/>
      <c r="G196" s="6"/>
      <c r="I196" s="5"/>
      <c r="K196" s="5"/>
    </row>
    <row r="197" customFormat="false" ht="12.8" hidden="false" customHeight="false" outlineLevel="0" collapsed="false">
      <c r="C197" s="5"/>
      <c r="E197" s="5"/>
      <c r="G197" s="6"/>
      <c r="I197" s="5"/>
      <c r="K197" s="5"/>
    </row>
    <row r="198" customFormat="false" ht="12.8" hidden="false" customHeight="false" outlineLevel="0" collapsed="false">
      <c r="C198" s="5"/>
      <c r="E198" s="5"/>
      <c r="G198" s="6"/>
      <c r="I198" s="5"/>
      <c r="K198" s="5"/>
    </row>
    <row r="199" customFormat="false" ht="12.8" hidden="false" customHeight="false" outlineLevel="0" collapsed="false">
      <c r="C199" s="5"/>
      <c r="E199" s="5"/>
      <c r="G199" s="6"/>
      <c r="I199" s="5"/>
      <c r="K199" s="5"/>
    </row>
    <row r="200" customFormat="false" ht="12.8" hidden="false" customHeight="false" outlineLevel="0" collapsed="false">
      <c r="C200" s="5"/>
      <c r="E200" s="5"/>
      <c r="G200" s="6"/>
      <c r="I200" s="5"/>
      <c r="K200" s="5"/>
    </row>
    <row r="201" customFormat="false" ht="12.8" hidden="false" customHeight="false" outlineLevel="0" collapsed="false">
      <c r="C201" s="5"/>
      <c r="E201" s="5"/>
      <c r="G201" s="6"/>
      <c r="I201" s="5"/>
      <c r="K201" s="5"/>
    </row>
    <row r="202" customFormat="false" ht="12.8" hidden="false" customHeight="false" outlineLevel="0" collapsed="false">
      <c r="C202" s="5"/>
      <c r="E202" s="5"/>
      <c r="G202" s="6"/>
      <c r="I202" s="5"/>
      <c r="K202" s="5"/>
    </row>
    <row r="203" customFormat="false" ht="12.8" hidden="false" customHeight="false" outlineLevel="0" collapsed="false">
      <c r="C203" s="5"/>
      <c r="E203" s="5"/>
      <c r="G203" s="6"/>
      <c r="I203" s="5"/>
      <c r="K203" s="5"/>
    </row>
    <row r="204" customFormat="false" ht="12.8" hidden="false" customHeight="false" outlineLevel="0" collapsed="false">
      <c r="C204" s="5"/>
      <c r="E204" s="5"/>
      <c r="G204" s="6"/>
      <c r="I204" s="5"/>
      <c r="K204" s="5"/>
    </row>
    <row r="205" customFormat="false" ht="12.8" hidden="false" customHeight="false" outlineLevel="0" collapsed="false">
      <c r="C205" s="5"/>
      <c r="E205" s="5"/>
      <c r="G205" s="6"/>
      <c r="I205" s="5"/>
      <c r="K205" s="5"/>
    </row>
    <row r="206" customFormat="false" ht="12.8" hidden="false" customHeight="false" outlineLevel="0" collapsed="false">
      <c r="C206" s="5"/>
      <c r="E206" s="5"/>
      <c r="G206" s="6"/>
      <c r="I206" s="5"/>
      <c r="K206" s="5"/>
    </row>
    <row r="207" customFormat="false" ht="12.8" hidden="false" customHeight="false" outlineLevel="0" collapsed="false">
      <c r="C207" s="5"/>
      <c r="E207" s="5"/>
      <c r="G207" s="6"/>
      <c r="I207" s="5"/>
      <c r="K207" s="5"/>
    </row>
    <row r="208" customFormat="false" ht="12.8" hidden="false" customHeight="false" outlineLevel="0" collapsed="false">
      <c r="C208" s="5"/>
      <c r="E208" s="5"/>
      <c r="G208" s="6"/>
      <c r="I208" s="5"/>
      <c r="K208" s="5"/>
    </row>
    <row r="209" customFormat="false" ht="12.8" hidden="false" customHeight="false" outlineLevel="0" collapsed="false">
      <c r="C209" s="5"/>
      <c r="E209" s="5"/>
      <c r="G209" s="6"/>
      <c r="I209" s="5"/>
      <c r="K209" s="5"/>
    </row>
    <row r="210" customFormat="false" ht="12.8" hidden="false" customHeight="false" outlineLevel="0" collapsed="false">
      <c r="C210" s="5"/>
      <c r="E210" s="5"/>
      <c r="G210" s="6"/>
      <c r="I210" s="5"/>
      <c r="K210" s="5"/>
    </row>
    <row r="211" customFormat="false" ht="12.8" hidden="false" customHeight="false" outlineLevel="0" collapsed="false">
      <c r="C211" s="5"/>
      <c r="E211" s="5"/>
      <c r="G211" s="6"/>
      <c r="I211" s="5"/>
      <c r="K211" s="5"/>
    </row>
    <row r="212" customFormat="false" ht="12.8" hidden="false" customHeight="false" outlineLevel="0" collapsed="false">
      <c r="C212" s="5"/>
      <c r="E212" s="5"/>
      <c r="G212" s="6"/>
      <c r="I212" s="5"/>
      <c r="K212" s="5"/>
    </row>
    <row r="213" customFormat="false" ht="12.8" hidden="false" customHeight="false" outlineLevel="0" collapsed="false">
      <c r="C213" s="5"/>
      <c r="E213" s="5"/>
      <c r="G213" s="6"/>
      <c r="I213" s="5"/>
      <c r="K213" s="5"/>
    </row>
    <row r="214" customFormat="false" ht="12.8" hidden="false" customHeight="false" outlineLevel="0" collapsed="false">
      <c r="C214" s="5"/>
      <c r="E214" s="5"/>
      <c r="G214" s="6"/>
      <c r="I214" s="5"/>
      <c r="K214" s="5"/>
    </row>
    <row r="215" customFormat="false" ht="12.8" hidden="false" customHeight="false" outlineLevel="0" collapsed="false">
      <c r="C215" s="5"/>
      <c r="E215" s="5"/>
      <c r="G215" s="6"/>
      <c r="I215" s="5"/>
      <c r="K215" s="5"/>
    </row>
    <row r="216" customFormat="false" ht="12.8" hidden="false" customHeight="false" outlineLevel="0" collapsed="false">
      <c r="C216" s="5"/>
      <c r="E216" s="5"/>
      <c r="G216" s="6"/>
      <c r="I216" s="5"/>
      <c r="K216" s="5"/>
    </row>
    <row r="217" customFormat="false" ht="12.8" hidden="false" customHeight="false" outlineLevel="0" collapsed="false">
      <c r="C217" s="5"/>
      <c r="E217" s="5"/>
      <c r="G217" s="6"/>
      <c r="I217" s="5"/>
      <c r="K217" s="5"/>
    </row>
  </sheetData>
  <mergeCells count="5">
    <mergeCell ref="A1:C1"/>
    <mergeCell ref="A8:J8"/>
    <mergeCell ref="A35:J35"/>
    <mergeCell ref="A62:J62"/>
    <mergeCell ref="A99:J99"/>
  </mergeCells>
  <conditionalFormatting sqref="B6">
    <cfRule type="cellIs" priority="2" operator="greaterThan" aboveAverage="0" equalAverage="0" bottom="0" percent="0" rank="0" text="" dxfId="0">
      <formula>0</formula>
    </cfRule>
    <cfRule type="cellIs" priority="3" operator="lessThan" aboveAverage="0" equalAverage="0" bottom="0" percent="0" rank="0" text="" dxfId="1">
      <formula>0</formula>
    </cfRule>
  </conditionalFormatting>
  <conditionalFormatting sqref="A2">
    <cfRule type="cellIs" priority="4" operator="greaterThan" aboveAverage="0" equalAverage="0" bottom="0" percent="0" rank="0" text="" dxfId="2">
      <formula>Data!$K2</formula>
    </cfRule>
    <cfRule type="cellIs" priority="5" operator="lessThan" aboveAverage="0" equalAverage="0" bottom="0" percent="0" rank="0" text="" dxfId="3">
      <formula>Data!$K2</formula>
    </cfRule>
  </conditionalFormatting>
  <conditionalFormatting sqref="F6">
    <cfRule type="cellIs" priority="6" operator="greaterThan" aboveAverage="0" equalAverage="0" bottom="0" percent="0" rank="0" text="" dxfId="0">
      <formula>0</formula>
    </cfRule>
    <cfRule type="cellIs" priority="7" operator="lessThan" aboveAverage="0" equalAverage="0" bottom="0" percent="0" rank="0" text="" dxfId="1">
      <formula>0</formula>
    </cfRule>
  </conditionalFormatting>
  <conditionalFormatting sqref="H6">
    <cfRule type="cellIs" priority="8" operator="greaterThan" aboveAverage="0" equalAverage="0" bottom="0" percent="0" rank="0" text="" dxfId="0">
      <formula>0</formula>
    </cfRule>
    <cfRule type="cellIs" priority="9" operator="lessThan" aboveAverage="0" equalAverage="0" bottom="0" percent="0" rank="0" text="" dxfId="1">
      <formula>0</formula>
    </cfRule>
  </conditionalFormatting>
  <conditionalFormatting sqref="J6">
    <cfRule type="cellIs" priority="10" operator="greaterThan" aboveAverage="0" equalAverage="0" bottom="0" percent="0" rank="0" text="" dxfId="0">
      <formula>0</formula>
    </cfRule>
    <cfRule type="cellIs" priority="11" operator="lessThan" aboveAverage="0" equalAverage="0" bottom="0" percent="0" rank="0" text="" dxfId="1">
      <formula>0</formula>
    </cfRule>
  </conditionalFormatting>
  <conditionalFormatting sqref="B33">
    <cfRule type="cellIs" priority="12" operator="greaterThan" aboveAverage="0" equalAverage="0" bottom="0" percent="0" rank="0" text="" dxfId="0">
      <formula>0</formula>
    </cfRule>
    <cfRule type="cellIs" priority="13" operator="lessThan" aboveAverage="0" equalAverage="0" bottom="0" percent="0" rank="0" text="" dxfId="1">
      <formula>0</formula>
    </cfRule>
  </conditionalFormatting>
  <conditionalFormatting sqref="F33">
    <cfRule type="cellIs" priority="14" operator="greaterThan" aboveAverage="0" equalAverage="0" bottom="0" percent="0" rank="0" text="" dxfId="0">
      <formula>0</formula>
    </cfRule>
    <cfRule type="cellIs" priority="15" operator="lessThan" aboveAverage="0" equalAverage="0" bottom="0" percent="0" rank="0" text="" dxfId="1">
      <formula>0</formula>
    </cfRule>
  </conditionalFormatting>
  <conditionalFormatting sqref="H33">
    <cfRule type="cellIs" priority="16" operator="greaterThan" aboveAverage="0" equalAverage="0" bottom="0" percent="0" rank="0" text="" dxfId="0">
      <formula>0</formula>
    </cfRule>
    <cfRule type="cellIs" priority="17" operator="lessThan" aboveAverage="0" equalAverage="0" bottom="0" percent="0" rank="0" text="" dxfId="1">
      <formula>0</formula>
    </cfRule>
  </conditionalFormatting>
  <conditionalFormatting sqref="J33">
    <cfRule type="cellIs" priority="18" operator="greaterThan" aboveAverage="0" equalAverage="0" bottom="0" percent="0" rank="0" text="" dxfId="0">
      <formula>0</formula>
    </cfRule>
    <cfRule type="cellIs" priority="19" operator="lessThan" aboveAverage="0" equalAverage="0" bottom="0" percent="0" rank="0" text="" dxfId="1">
      <formula>0</formula>
    </cfRule>
  </conditionalFormatting>
  <conditionalFormatting sqref="B60">
    <cfRule type="cellIs" priority="20" operator="greaterThan" aboveAverage="0" equalAverage="0" bottom="0" percent="0" rank="0" text="" dxfId="0">
      <formula>0</formula>
    </cfRule>
    <cfRule type="cellIs" priority="21" operator="lessThan" aboveAverage="0" equalAverage="0" bottom="0" percent="0" rank="0" text="" dxfId="1">
      <formula>0</formula>
    </cfRule>
  </conditionalFormatting>
  <conditionalFormatting sqref="D60">
    <cfRule type="cellIs" priority="22" operator="greaterThan" aboveAverage="0" equalAverage="0" bottom="0" percent="0" rank="0" text="" dxfId="0">
      <formula>0</formula>
    </cfRule>
    <cfRule type="cellIs" priority="23" operator="lessThan" aboveAverage="0" equalAverage="0" bottom="0" percent="0" rank="0" text="" dxfId="1">
      <formula>0</formula>
    </cfRule>
  </conditionalFormatting>
  <conditionalFormatting sqref="F60">
    <cfRule type="cellIs" priority="24" operator="greaterThan" aboveAverage="0" equalAverage="0" bottom="0" percent="0" rank="0" text="" dxfId="0">
      <formula>0</formula>
    </cfRule>
    <cfRule type="cellIs" priority="25" operator="lessThan" aboveAverage="0" equalAverage="0" bottom="0" percent="0" rank="0" text="" dxfId="1">
      <formula>0</formula>
    </cfRule>
  </conditionalFormatting>
  <conditionalFormatting sqref="H60">
    <cfRule type="cellIs" priority="26" operator="greaterThan" aboveAverage="0" equalAverage="0" bottom="0" percent="0" rank="0" text="" dxfId="0">
      <formula>0</formula>
    </cfRule>
    <cfRule type="cellIs" priority="27" operator="lessThan" aboveAverage="0" equalAverage="0" bottom="0" percent="0" rank="0" text="" dxfId="1">
      <formula>0</formula>
    </cfRule>
  </conditionalFormatting>
  <conditionalFormatting sqref="J60">
    <cfRule type="cellIs" priority="28" operator="greaterThan" aboveAverage="0" equalAverage="0" bottom="0" percent="0" rank="0" text="" dxfId="0">
      <formula>0</formula>
    </cfRule>
    <cfRule type="cellIs" priority="29" operator="lessThan" aboveAverage="0" equalAverage="0" bottom="0" percent="0" rank="0" text="" dxfId="1">
      <formula>0</formula>
    </cfRule>
  </conditionalFormatting>
  <conditionalFormatting sqref="B97">
    <cfRule type="cellIs" priority="30" operator="greaterThan" aboveAverage="0" equalAverage="0" bottom="0" percent="0" rank="0" text="" dxfId="0">
      <formula>0</formula>
    </cfRule>
    <cfRule type="cellIs" priority="31" operator="lessThan" aboveAverage="0" equalAverage="0" bottom="0" percent="0" rank="0" text="" dxfId="1">
      <formula>0</formula>
    </cfRule>
  </conditionalFormatting>
  <conditionalFormatting sqref="D97">
    <cfRule type="cellIs" priority="32" operator="greaterThan" aboveAverage="0" equalAverage="0" bottom="0" percent="0" rank="0" text="" dxfId="0">
      <formula>0</formula>
    </cfRule>
    <cfRule type="cellIs" priority="33" operator="lessThan" aboveAverage="0" equalAverage="0" bottom="0" percent="0" rank="0" text="" dxfId="1">
      <formula>0</formula>
    </cfRule>
  </conditionalFormatting>
  <conditionalFormatting sqref="F97">
    <cfRule type="cellIs" priority="34" operator="greaterThan" aboveAverage="0" equalAverage="0" bottom="0" percent="0" rank="0" text="" dxfId="0">
      <formula>0</formula>
    </cfRule>
    <cfRule type="cellIs" priority="35" operator="lessThan" aboveAverage="0" equalAverage="0" bottom="0" percent="0" rank="0" text="" dxfId="1">
      <formula>0</formula>
    </cfRule>
  </conditionalFormatting>
  <conditionalFormatting sqref="H97">
    <cfRule type="cellIs" priority="36" operator="greaterThan" aboveAverage="0" equalAverage="0" bottom="0" percent="0" rank="0" text="" dxfId="0">
      <formula>0</formula>
    </cfRule>
    <cfRule type="cellIs" priority="37" operator="lessThan" aboveAverage="0" equalAverage="0" bottom="0" percent="0" rank="0" text="" dxfId="1">
      <formula>0</formula>
    </cfRule>
  </conditionalFormatting>
  <conditionalFormatting sqref="J97">
    <cfRule type="cellIs" priority="38" operator="greaterThan" aboveAverage="0" equalAverage="0" bottom="0" percent="0" rank="0" text="" dxfId="0">
      <formula>0</formula>
    </cfRule>
    <cfRule type="cellIs" priority="39" operator="lessThan" aboveAverage="0" equalAverage="0" bottom="0" percent="0" rank="0" text="" dxfId="1">
      <formula>0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J6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RowHeight="36"/>
  <cols>
    <col collapsed="false" hidden="false" max="1" min="1" style="59" width="10.4285714285714"/>
    <col collapsed="false" hidden="false" max="2" min="2" style="59" width="21.015306122449"/>
    <col collapsed="false" hidden="false" max="3" min="3" style="59" width="29.7602040816327"/>
    <col collapsed="false" hidden="false" max="4" min="4" style="59" width="12.1224489795918"/>
    <col collapsed="false" hidden="false" max="1025" min="5" style="59" width="11.5204081632653"/>
  </cols>
  <sheetData>
    <row r="1" customFormat="false" ht="36" hidden="false" customHeight="true" outlineLevel="0" collapsed="false">
      <c r="A1" s="60" t="s">
        <v>85</v>
      </c>
      <c r="B1" s="0"/>
      <c r="C1" s="0"/>
      <c r="D1" s="0"/>
      <c r="J1" s="0"/>
    </row>
    <row r="2" customFormat="false" ht="36" hidden="false" customHeight="true" outlineLevel="0" collapsed="false">
      <c r="A2" s="60" t="s">
        <v>86</v>
      </c>
      <c r="B2" s="0"/>
      <c r="C2" s="0"/>
      <c r="D2" s="0"/>
      <c r="J2" s="61"/>
    </row>
    <row r="3" customFormat="false" ht="36" hidden="false" customHeight="true" outlineLevel="0" collapsed="false">
      <c r="A3" s="62"/>
      <c r="B3" s="0"/>
      <c r="C3" s="0"/>
      <c r="D3" s="0"/>
      <c r="J3" s="61"/>
    </row>
    <row r="4" customFormat="false" ht="36" hidden="false" customHeight="true" outlineLevel="0" collapsed="false">
      <c r="A4" s="62"/>
      <c r="B4" s="0"/>
      <c r="C4" s="63" t="s">
        <v>9</v>
      </c>
      <c r="D4" s="64" t="n">
        <v>5.61086633663366</v>
      </c>
      <c r="J4" s="61"/>
    </row>
    <row r="5" customFormat="false" ht="36" hidden="false" customHeight="true" outlineLevel="0" collapsed="false">
      <c r="A5" s="62"/>
      <c r="B5" s="0"/>
      <c r="C5" s="65" t="s">
        <v>16</v>
      </c>
      <c r="D5" s="66" t="n">
        <v>2.48866578911841</v>
      </c>
      <c r="J5" s="61"/>
    </row>
    <row r="6" customFormat="false" ht="36" hidden="false" customHeight="true" outlineLevel="0" collapsed="false">
      <c r="A6" s="62"/>
      <c r="B6" s="0"/>
      <c r="C6" s="65" t="s">
        <v>7</v>
      </c>
      <c r="D6" s="66" t="n">
        <v>1.70612658227848</v>
      </c>
      <c r="J6" s="61"/>
    </row>
    <row r="7" customFormat="false" ht="36" hidden="false" customHeight="true" outlineLevel="0" collapsed="false">
      <c r="A7" s="62"/>
      <c r="B7" s="0"/>
      <c r="C7" s="65" t="s">
        <v>14</v>
      </c>
      <c r="D7" s="66" t="n">
        <v>1.02710984540277</v>
      </c>
      <c r="J7" s="61"/>
    </row>
    <row r="8" customFormat="false" ht="36" hidden="false" customHeight="true" outlineLevel="0" collapsed="false">
      <c r="A8" s="62"/>
      <c r="B8" s="0"/>
      <c r="C8" s="65" t="s">
        <v>22</v>
      </c>
      <c r="D8" s="66" t="n">
        <v>0.16636363636365</v>
      </c>
      <c r="J8" s="61"/>
    </row>
    <row r="9" customFormat="false" ht="36" hidden="false" customHeight="true" outlineLevel="0" collapsed="false">
      <c r="A9" s="62"/>
      <c r="B9" s="0"/>
      <c r="C9" s="65" t="s">
        <v>8</v>
      </c>
      <c r="D9" s="66" t="n">
        <v>-1.13110848041325</v>
      </c>
      <c r="J9" s="61"/>
    </row>
    <row r="10" customFormat="false" ht="36" hidden="false" customHeight="true" outlineLevel="0" collapsed="false">
      <c r="A10" s="62"/>
      <c r="B10" s="0"/>
      <c r="C10" s="65" t="s">
        <v>32</v>
      </c>
      <c r="D10" s="66" t="n">
        <v>-2.8655</v>
      </c>
      <c r="J10" s="61"/>
    </row>
    <row r="11" customFormat="false" ht="36" hidden="false" customHeight="true" outlineLevel="0" collapsed="false">
      <c r="A11" s="0"/>
      <c r="B11" s="0"/>
      <c r="C11" s="67" t="s">
        <v>6</v>
      </c>
      <c r="D11" s="68" t="n">
        <v>-8.71655737704918</v>
      </c>
      <c r="J11" s="61"/>
    </row>
    <row r="12" customFormat="false" ht="36" hidden="false" customHeight="true" outlineLevel="0" collapsed="false">
      <c r="A12" s="0"/>
      <c r="B12" s="0"/>
      <c r="C12" s="0"/>
      <c r="D12" s="0"/>
      <c r="J12" s="61"/>
    </row>
    <row r="13" customFormat="false" ht="36" hidden="false" customHeight="true" outlineLevel="0" collapsed="false">
      <c r="A13" s="60" t="s">
        <v>85</v>
      </c>
      <c r="B13" s="0"/>
      <c r="C13" s="0"/>
      <c r="D13" s="0"/>
      <c r="J13" s="61"/>
    </row>
    <row r="14" customFormat="false" ht="36" hidden="false" customHeight="true" outlineLevel="0" collapsed="false">
      <c r="A14" s="60" t="s">
        <v>87</v>
      </c>
      <c r="B14" s="0"/>
      <c r="C14" s="0"/>
      <c r="D14" s="0"/>
      <c r="J14" s="61"/>
    </row>
    <row r="15" customFormat="false" ht="36" hidden="false" customHeight="true" outlineLevel="0" collapsed="false">
      <c r="A15" s="62"/>
      <c r="B15" s="0"/>
      <c r="C15" s="0"/>
      <c r="D15" s="0"/>
      <c r="J15" s="61"/>
    </row>
    <row r="16" customFormat="false" ht="36" hidden="false" customHeight="true" outlineLevel="0" collapsed="false">
      <c r="A16" s="62"/>
      <c r="B16" s="0"/>
      <c r="C16" s="63" t="s">
        <v>35</v>
      </c>
      <c r="D16" s="69" t="n">
        <v>4.38501310043668</v>
      </c>
      <c r="J16" s="61"/>
    </row>
    <row r="17" customFormat="false" ht="36" hidden="false" customHeight="true" outlineLevel="0" collapsed="false">
      <c r="A17" s="62"/>
      <c r="B17" s="0"/>
      <c r="C17" s="65" t="s">
        <v>9</v>
      </c>
      <c r="D17" s="66" t="n">
        <v>4.11978048780488</v>
      </c>
      <c r="J17" s="61"/>
    </row>
    <row r="18" customFormat="false" ht="36" hidden="false" customHeight="true" outlineLevel="0" collapsed="false">
      <c r="A18" s="62"/>
      <c r="B18" s="0"/>
      <c r="C18" s="65" t="s">
        <v>34</v>
      </c>
      <c r="D18" s="66" t="n">
        <v>3.336</v>
      </c>
      <c r="J18" s="61"/>
    </row>
    <row r="19" customFormat="false" ht="36" hidden="false" customHeight="true" outlineLevel="0" collapsed="false">
      <c r="A19" s="62"/>
      <c r="B19" s="0"/>
      <c r="C19" s="65" t="s">
        <v>33</v>
      </c>
      <c r="D19" s="66" t="n">
        <v>2.75013173652695</v>
      </c>
      <c r="J19" s="61"/>
    </row>
    <row r="20" customFormat="false" ht="36" hidden="false" customHeight="true" outlineLevel="0" collapsed="false">
      <c r="A20" s="62"/>
      <c r="B20" s="0"/>
      <c r="C20" s="65" t="s">
        <v>15</v>
      </c>
      <c r="D20" s="66" t="n">
        <v>2.6205</v>
      </c>
      <c r="J20" s="61"/>
    </row>
    <row r="21" customFormat="false" ht="36" hidden="false" customHeight="true" outlineLevel="0" collapsed="false">
      <c r="A21" s="62"/>
      <c r="B21" s="0"/>
      <c r="C21" s="65" t="s">
        <v>30</v>
      </c>
      <c r="D21" s="66" t="n">
        <v>1.74177118644068</v>
      </c>
      <c r="J21" s="61"/>
    </row>
    <row r="22" customFormat="false" ht="36" hidden="false" customHeight="true" outlineLevel="0" collapsed="false">
      <c r="A22" s="62"/>
      <c r="B22" s="0"/>
      <c r="C22" s="65" t="s">
        <v>14</v>
      </c>
      <c r="D22" s="66" t="n">
        <v>1.29365733113674</v>
      </c>
      <c r="J22" s="61"/>
    </row>
    <row r="23" customFormat="false" ht="36" hidden="false" customHeight="true" outlineLevel="0" collapsed="false">
      <c r="A23" s="0"/>
      <c r="B23" s="0"/>
      <c r="C23" s="65" t="s">
        <v>22</v>
      </c>
      <c r="D23" s="66" t="n">
        <v>1.00326923076924</v>
      </c>
      <c r="J23" s="61"/>
    </row>
    <row r="24" customFormat="false" ht="36" hidden="false" customHeight="true" outlineLevel="0" collapsed="false">
      <c r="A24" s="0"/>
      <c r="B24" s="0"/>
      <c r="C24" s="65" t="s">
        <v>18</v>
      </c>
      <c r="D24" s="66" t="n">
        <v>0.953206349206346</v>
      </c>
      <c r="J24" s="61"/>
    </row>
    <row r="25" customFormat="false" ht="36" hidden="false" customHeight="true" outlineLevel="0" collapsed="false">
      <c r="A25" s="0"/>
      <c r="B25" s="0"/>
      <c r="C25" s="65" t="s">
        <v>8</v>
      </c>
      <c r="D25" s="66" t="n">
        <v>0.800120370370374</v>
      </c>
      <c r="J25" s="61"/>
    </row>
    <row r="26" customFormat="false" ht="36" hidden="false" customHeight="true" outlineLevel="0" collapsed="false">
      <c r="A26" s="0"/>
      <c r="B26" s="0"/>
      <c r="C26" s="65" t="s">
        <v>27</v>
      </c>
      <c r="D26" s="66" t="n">
        <v>0.607590909090921</v>
      </c>
      <c r="J26" s="61"/>
    </row>
    <row r="27" customFormat="false" ht="36" hidden="false" customHeight="true" outlineLevel="0" collapsed="false">
      <c r="A27" s="0"/>
      <c r="B27" s="0"/>
      <c r="C27" s="65" t="s">
        <v>46</v>
      </c>
      <c r="D27" s="66" t="n">
        <v>0.0420000000000016</v>
      </c>
      <c r="J27" s="61"/>
    </row>
    <row r="28" customFormat="false" ht="36" hidden="false" customHeight="true" outlineLevel="0" collapsed="false">
      <c r="A28" s="0"/>
      <c r="B28" s="0"/>
      <c r="C28" s="65" t="s">
        <v>16</v>
      </c>
      <c r="D28" s="66" t="n">
        <v>-0.210452862745092</v>
      </c>
      <c r="J28" s="61"/>
    </row>
    <row r="29" customFormat="false" ht="36" hidden="false" customHeight="true" outlineLevel="0" collapsed="false">
      <c r="A29" s="0"/>
      <c r="B29" s="0"/>
      <c r="C29" s="65" t="s">
        <v>6</v>
      </c>
      <c r="D29" s="66" t="n">
        <v>-0.647706422018343</v>
      </c>
      <c r="J29" s="61"/>
    </row>
    <row r="30" customFormat="false" ht="36" hidden="false" customHeight="true" outlineLevel="0" collapsed="false">
      <c r="A30" s="0"/>
      <c r="B30" s="0"/>
      <c r="C30" s="65" t="s">
        <v>23</v>
      </c>
      <c r="D30" s="66" t="n">
        <v>-1.09435353535353</v>
      </c>
      <c r="J30" s="61"/>
    </row>
    <row r="31" customFormat="false" ht="36" hidden="false" customHeight="true" outlineLevel="0" collapsed="false">
      <c r="A31" s="0"/>
      <c r="B31" s="0"/>
      <c r="C31" s="65" t="s">
        <v>29</v>
      </c>
      <c r="D31" s="66" t="n">
        <v>-1.23616483516483</v>
      </c>
      <c r="J31" s="61"/>
    </row>
    <row r="32" customFormat="false" ht="36" hidden="false" customHeight="true" outlineLevel="0" collapsed="false">
      <c r="A32" s="0"/>
      <c r="B32" s="0"/>
      <c r="C32" s="65" t="s">
        <v>7</v>
      </c>
      <c r="D32" s="66" t="n">
        <v>-1.37374869109947</v>
      </c>
      <c r="J32" s="61"/>
    </row>
    <row r="33" customFormat="false" ht="36" hidden="false" customHeight="true" outlineLevel="0" collapsed="false">
      <c r="A33" s="0"/>
      <c r="B33" s="0"/>
      <c r="C33" s="65" t="s">
        <v>10</v>
      </c>
      <c r="D33" s="66" t="n">
        <v>-3.95186170212766</v>
      </c>
      <c r="J33" s="61"/>
    </row>
    <row r="34" customFormat="false" ht="36" hidden="false" customHeight="true" outlineLevel="0" collapsed="false">
      <c r="A34" s="0"/>
      <c r="B34" s="0"/>
      <c r="C34" s="65" t="s">
        <v>19</v>
      </c>
      <c r="D34" s="66" t="n">
        <v>-4.22256696125084</v>
      </c>
      <c r="J34" s="61"/>
    </row>
    <row r="35" customFormat="false" ht="36" hidden="false" customHeight="true" outlineLevel="0" collapsed="false">
      <c r="A35" s="0"/>
      <c r="B35" s="0"/>
      <c r="C35" s="65" t="s">
        <v>32</v>
      </c>
      <c r="D35" s="66" t="n">
        <v>-4.30800000000001</v>
      </c>
      <c r="J35" s="61"/>
    </row>
    <row r="36" customFormat="false" ht="36" hidden="false" customHeight="true" outlineLevel="0" collapsed="false">
      <c r="A36" s="0"/>
      <c r="B36" s="0"/>
      <c r="C36" s="67" t="s">
        <v>12</v>
      </c>
      <c r="D36" s="68" t="n">
        <v>-7.17978285077951</v>
      </c>
      <c r="J36" s="61"/>
    </row>
    <row r="37" customFormat="false" ht="36" hidden="false" customHeight="true" outlineLevel="0" collapsed="false">
      <c r="A37" s="0"/>
      <c r="B37" s="0"/>
      <c r="C37" s="0"/>
      <c r="D37" s="0"/>
      <c r="J37" s="0"/>
    </row>
    <row r="38" customFormat="false" ht="36" hidden="false" customHeight="true" outlineLevel="0" collapsed="false">
      <c r="A38" s="60" t="s">
        <v>88</v>
      </c>
      <c r="B38" s="0"/>
      <c r="C38" s="0"/>
      <c r="D38" s="0"/>
    </row>
    <row r="39" customFormat="false" ht="36" hidden="false" customHeight="true" outlineLevel="0" collapsed="false">
      <c r="A39" s="60" t="s">
        <v>89</v>
      </c>
      <c r="B39" s="0"/>
      <c r="C39" s="0"/>
      <c r="D39" s="0"/>
    </row>
    <row r="40" customFormat="false" ht="36" hidden="false" customHeight="true" outlineLevel="0" collapsed="false">
      <c r="A40" s="62"/>
      <c r="B40" s="0"/>
      <c r="C40" s="60" t="s">
        <v>90</v>
      </c>
      <c r="D40" s="0"/>
    </row>
    <row r="41" customFormat="false" ht="36" hidden="false" customHeight="true" outlineLevel="0" collapsed="false">
      <c r="A41" s="62"/>
      <c r="B41" s="0"/>
      <c r="C41" s="60"/>
      <c r="D41" s="0"/>
    </row>
    <row r="42" customFormat="false" ht="36" hidden="false" customHeight="true" outlineLevel="0" collapsed="false">
      <c r="A42" s="62"/>
      <c r="B42" s="0"/>
      <c r="C42" s="63" t="s">
        <v>9</v>
      </c>
      <c r="D42" s="69" t="n">
        <v>4.86532341221927</v>
      </c>
    </row>
    <row r="43" customFormat="false" ht="36" hidden="false" customHeight="true" outlineLevel="0" collapsed="false">
      <c r="A43" s="62"/>
      <c r="B43" s="0"/>
      <c r="C43" s="65" t="s">
        <v>35</v>
      </c>
      <c r="D43" s="66" t="n">
        <v>2.19250655021834</v>
      </c>
    </row>
    <row r="44" customFormat="false" ht="36" hidden="false" customHeight="true" outlineLevel="0" collapsed="false">
      <c r="A44" s="62"/>
      <c r="B44" s="0"/>
      <c r="C44" s="65" t="s">
        <v>34</v>
      </c>
      <c r="D44" s="66" t="n">
        <v>1.668</v>
      </c>
    </row>
    <row r="45" customFormat="false" ht="36" hidden="false" customHeight="true" outlineLevel="0" collapsed="false">
      <c r="A45" s="62"/>
      <c r="B45" s="0"/>
      <c r="C45" s="65" t="s">
        <v>33</v>
      </c>
      <c r="D45" s="66" t="n">
        <v>1.37506586826348</v>
      </c>
    </row>
    <row r="46" customFormat="false" ht="36" hidden="false" customHeight="true" outlineLevel="0" collapsed="false">
      <c r="A46" s="62"/>
      <c r="B46" s="0"/>
      <c r="C46" s="65" t="s">
        <v>15</v>
      </c>
      <c r="D46" s="66" t="n">
        <v>1.31025</v>
      </c>
    </row>
    <row r="47" customFormat="false" ht="36" hidden="false" customHeight="true" outlineLevel="0" collapsed="false">
      <c r="A47" s="62"/>
      <c r="B47" s="0"/>
      <c r="C47" s="65" t="s">
        <v>14</v>
      </c>
      <c r="D47" s="66" t="n">
        <v>1.16038358826975</v>
      </c>
    </row>
    <row r="48" customFormat="false" ht="36" hidden="false" customHeight="true" outlineLevel="0" collapsed="false">
      <c r="A48" s="62"/>
      <c r="B48" s="0"/>
      <c r="C48" s="65" t="s">
        <v>16</v>
      </c>
      <c r="D48" s="66" t="n">
        <v>1.13910646318666</v>
      </c>
    </row>
    <row r="49" customFormat="false" ht="36" hidden="false" customHeight="true" outlineLevel="0" collapsed="false">
      <c r="B49" s="0"/>
      <c r="C49" s="65" t="s">
        <v>30</v>
      </c>
      <c r="D49" s="66" t="n">
        <v>0.87088559322034</v>
      </c>
    </row>
    <row r="50" customFormat="false" ht="36" hidden="false" customHeight="true" outlineLevel="0" collapsed="false">
      <c r="C50" s="65" t="s">
        <v>22</v>
      </c>
      <c r="D50" s="66" t="n">
        <v>0.584816433566446</v>
      </c>
    </row>
    <row r="51" customFormat="false" ht="36" hidden="false" customHeight="true" outlineLevel="0" collapsed="false">
      <c r="C51" s="65" t="s">
        <v>18</v>
      </c>
      <c r="D51" s="66" t="n">
        <v>0.476603174603173</v>
      </c>
    </row>
    <row r="52" customFormat="false" ht="36" hidden="false" customHeight="true" outlineLevel="0" collapsed="false">
      <c r="C52" s="65" t="s">
        <v>27</v>
      </c>
      <c r="D52" s="66" t="n">
        <v>0.30379545454546</v>
      </c>
    </row>
    <row r="53" customFormat="false" ht="36" hidden="false" customHeight="true" outlineLevel="0" collapsed="false">
      <c r="C53" s="65" t="s">
        <v>7</v>
      </c>
      <c r="D53" s="66" t="n">
        <v>0.166188945589504</v>
      </c>
    </row>
    <row r="54" customFormat="false" ht="36" hidden="false" customHeight="true" outlineLevel="0" collapsed="false">
      <c r="C54" s="65" t="s">
        <v>46</v>
      </c>
      <c r="D54" s="66" t="n">
        <v>0.0210000000000008</v>
      </c>
    </row>
    <row r="55" customFormat="false" ht="36" hidden="false" customHeight="true" outlineLevel="0" collapsed="false">
      <c r="C55" s="65" t="s">
        <v>8</v>
      </c>
      <c r="D55" s="66" t="n">
        <v>-0.16549405502144</v>
      </c>
    </row>
    <row r="56" customFormat="false" ht="36" hidden="false" customHeight="true" outlineLevel="0" collapsed="false">
      <c r="C56" s="65" t="s">
        <v>23</v>
      </c>
      <c r="D56" s="66" t="n">
        <v>-0.547176767676765</v>
      </c>
    </row>
    <row r="57" customFormat="false" ht="36" hidden="false" customHeight="true" outlineLevel="0" collapsed="false">
      <c r="C57" s="65" t="s">
        <v>29</v>
      </c>
      <c r="D57" s="66" t="n">
        <v>-0.618082417582414</v>
      </c>
    </row>
    <row r="58" customFormat="false" ht="36" hidden="false" customHeight="true" outlineLevel="0" collapsed="false">
      <c r="C58" s="65" t="s">
        <v>10</v>
      </c>
      <c r="D58" s="66" t="n">
        <v>-1.97593085106383</v>
      </c>
    </row>
    <row r="59" customFormat="false" ht="36" hidden="false" customHeight="true" outlineLevel="0" collapsed="false">
      <c r="C59" s="65" t="s">
        <v>19</v>
      </c>
      <c r="D59" s="66" t="n">
        <v>-2.11128348062542</v>
      </c>
    </row>
    <row r="60" customFormat="false" ht="36" hidden="false" customHeight="true" outlineLevel="0" collapsed="false">
      <c r="C60" s="65" t="s">
        <v>32</v>
      </c>
      <c r="D60" s="66" t="n">
        <v>-3.58675</v>
      </c>
    </row>
    <row r="61" customFormat="false" ht="36" hidden="false" customHeight="true" outlineLevel="0" collapsed="false">
      <c r="C61" s="65" t="s">
        <v>12</v>
      </c>
      <c r="D61" s="66" t="n">
        <v>-3.58989142538976</v>
      </c>
    </row>
    <row r="62" customFormat="false" ht="36" hidden="false" customHeight="true" outlineLevel="0" collapsed="false">
      <c r="C62" s="67" t="s">
        <v>6</v>
      </c>
      <c r="D62" s="68" t="n">
        <v>-4.68213189953376</v>
      </c>
    </row>
  </sheetData>
  <conditionalFormatting sqref="D5">
    <cfRule type="cellIs" priority="2" operator="greaterThan" aboveAverage="0" equalAverage="0" bottom="0" percent="0" rank="0" text="" dxfId="0">
      <formula>0</formula>
    </cfRule>
    <cfRule type="cellIs" priority="3" operator="lessThan" aboveAverage="0" equalAverage="0" bottom="0" percent="0" rank="0" text="" dxfId="1">
      <formula>0</formula>
    </cfRule>
  </conditionalFormatting>
  <conditionalFormatting sqref="D6">
    <cfRule type="cellIs" priority="4" operator="greaterThan" aboveAverage="0" equalAverage="0" bottom="0" percent="0" rank="0" text="" dxfId="0">
      <formula>0</formula>
    </cfRule>
    <cfRule type="cellIs" priority="5" operator="lessThan" aboveAverage="0" equalAverage="0" bottom="0" percent="0" rank="0" text="" dxfId="1">
      <formula>0</formula>
    </cfRule>
  </conditionalFormatting>
  <conditionalFormatting sqref="D7">
    <cfRule type="cellIs" priority="6" operator="greaterThan" aboveAverage="0" equalAverage="0" bottom="0" percent="0" rank="0" text="" dxfId="0">
      <formula>0</formula>
    </cfRule>
    <cfRule type="cellIs" priority="7" operator="lessThan" aboveAverage="0" equalAverage="0" bottom="0" percent="0" rank="0" text="" dxfId="1">
      <formula>0</formula>
    </cfRule>
  </conditionalFormatting>
  <conditionalFormatting sqref="D8">
    <cfRule type="cellIs" priority="8" operator="greaterThan" aboveAverage="0" equalAverage="0" bottom="0" percent="0" rank="0" text="" dxfId="0">
      <formula>0</formula>
    </cfRule>
    <cfRule type="cellIs" priority="9" operator="lessThan" aboveAverage="0" equalAverage="0" bottom="0" percent="0" rank="0" text="" dxfId="1">
      <formula>0</formula>
    </cfRule>
  </conditionalFormatting>
  <conditionalFormatting sqref="D9">
    <cfRule type="cellIs" priority="10" operator="greaterThan" aboveAverage="0" equalAverage="0" bottom="0" percent="0" rank="0" text="" dxfId="0">
      <formula>0</formula>
    </cfRule>
    <cfRule type="cellIs" priority="11" operator="lessThan" aboveAverage="0" equalAverage="0" bottom="0" percent="0" rank="0" text="" dxfId="1">
      <formula>0</formula>
    </cfRule>
  </conditionalFormatting>
  <conditionalFormatting sqref="D10">
    <cfRule type="cellIs" priority="12" operator="greaterThan" aboveAverage="0" equalAverage="0" bottom="0" percent="0" rank="0" text="" dxfId="0">
      <formula>0</formula>
    </cfRule>
    <cfRule type="cellIs" priority="13" operator="lessThan" aboveAverage="0" equalAverage="0" bottom="0" percent="0" rank="0" text="" dxfId="1">
      <formula>0</formula>
    </cfRule>
  </conditionalFormatting>
  <conditionalFormatting sqref="D11">
    <cfRule type="cellIs" priority="14" operator="greaterThan" aboveAverage="0" equalAverage="0" bottom="0" percent="0" rank="0" text="" dxfId="0">
      <formula>0</formula>
    </cfRule>
    <cfRule type="cellIs" priority="15" operator="lessThan" aboveAverage="0" equalAverage="0" bottom="0" percent="0" rank="0" text="" dxfId="1">
      <formula>0</formula>
    </cfRule>
  </conditionalFormatting>
  <conditionalFormatting sqref="D11">
    <cfRule type="cellIs" priority="16" operator="greaterThan" aboveAverage="0" equalAverage="0" bottom="0" percent="0" rank="0" text="" dxfId="0">
      <formula>0</formula>
    </cfRule>
    <cfRule type="cellIs" priority="17" operator="lessThan" aboveAverage="0" equalAverage="0" bottom="0" percent="0" rank="0" text="" dxfId="1">
      <formula>0</formula>
    </cfRule>
  </conditionalFormatting>
  <conditionalFormatting sqref="D17">
    <cfRule type="cellIs" priority="18" operator="greaterThan" aboveAverage="0" equalAverage="0" bottom="0" percent="0" rank="0" text="" dxfId="0">
      <formula>0</formula>
    </cfRule>
    <cfRule type="cellIs" priority="19" operator="lessThan" aboveAverage="0" equalAverage="0" bottom="0" percent="0" rank="0" text="" dxfId="1">
      <formula>0</formula>
    </cfRule>
  </conditionalFormatting>
  <conditionalFormatting sqref="D18">
    <cfRule type="cellIs" priority="20" operator="greaterThan" aboveAverage="0" equalAverage="0" bottom="0" percent="0" rank="0" text="" dxfId="0">
      <formula>0</formula>
    </cfRule>
    <cfRule type="cellIs" priority="21" operator="lessThan" aboveAverage="0" equalAverage="0" bottom="0" percent="0" rank="0" text="" dxfId="1">
      <formula>0</formula>
    </cfRule>
  </conditionalFormatting>
  <conditionalFormatting sqref="D19">
    <cfRule type="cellIs" priority="22" operator="greaterThan" aboveAverage="0" equalAverage="0" bottom="0" percent="0" rank="0" text="" dxfId="0">
      <formula>0</formula>
    </cfRule>
    <cfRule type="cellIs" priority="23" operator="lessThan" aboveAverage="0" equalAverage="0" bottom="0" percent="0" rank="0" text="" dxfId="1">
      <formula>0</formula>
    </cfRule>
  </conditionalFormatting>
  <conditionalFormatting sqref="D20">
    <cfRule type="cellIs" priority="24" operator="greaterThan" aboveAverage="0" equalAverage="0" bottom="0" percent="0" rank="0" text="" dxfId="0">
      <formula>0</formula>
    </cfRule>
    <cfRule type="cellIs" priority="25" operator="lessThan" aboveAverage="0" equalAverage="0" bottom="0" percent="0" rank="0" text="" dxfId="1">
      <formula>0</formula>
    </cfRule>
  </conditionalFormatting>
  <conditionalFormatting sqref="D21">
    <cfRule type="cellIs" priority="26" operator="greaterThan" aboveAverage="0" equalAverage="0" bottom="0" percent="0" rank="0" text="" dxfId="0">
      <formula>0</formula>
    </cfRule>
    <cfRule type="cellIs" priority="27" operator="lessThan" aboveAverage="0" equalAverage="0" bottom="0" percent="0" rank="0" text="" dxfId="1">
      <formula>0</formula>
    </cfRule>
  </conditionalFormatting>
  <conditionalFormatting sqref="D22">
    <cfRule type="cellIs" priority="28" operator="greaterThan" aboveAverage="0" equalAverage="0" bottom="0" percent="0" rank="0" text="" dxfId="0">
      <formula>0</formula>
    </cfRule>
    <cfRule type="cellIs" priority="29" operator="lessThan" aboveAverage="0" equalAverage="0" bottom="0" percent="0" rank="0" text="" dxfId="1">
      <formula>0</formula>
    </cfRule>
  </conditionalFormatting>
  <conditionalFormatting sqref="D23">
    <cfRule type="cellIs" priority="30" operator="greaterThan" aboveAverage="0" equalAverage="0" bottom="0" percent="0" rank="0" text="" dxfId="0">
      <formula>0</formula>
    </cfRule>
    <cfRule type="cellIs" priority="31" operator="lessThan" aboveAverage="0" equalAverage="0" bottom="0" percent="0" rank="0" text="" dxfId="1">
      <formula>0</formula>
    </cfRule>
  </conditionalFormatting>
  <conditionalFormatting sqref="D23">
    <cfRule type="cellIs" priority="32" operator="greaterThan" aboveAverage="0" equalAverage="0" bottom="0" percent="0" rank="0" text="" dxfId="0">
      <formula>0</formula>
    </cfRule>
    <cfRule type="cellIs" priority="33" operator="lessThan" aboveAverage="0" equalAverage="0" bottom="0" percent="0" rank="0" text="" dxfId="1">
      <formula>0</formula>
    </cfRule>
  </conditionalFormatting>
  <conditionalFormatting sqref="D16">
    <cfRule type="cellIs" priority="34" operator="greaterThan" aboveAverage="0" equalAverage="0" bottom="0" percent="0" rank="0" text="" dxfId="0">
      <formula>0</formula>
    </cfRule>
    <cfRule type="cellIs" priority="35" operator="lessThan" aboveAverage="0" equalAverage="0" bottom="0" percent="0" rank="0" text="" dxfId="1">
      <formula>0</formula>
    </cfRule>
  </conditionalFormatting>
  <conditionalFormatting sqref="D25">
    <cfRule type="cellIs" priority="36" operator="greaterThan" aboveAverage="0" equalAverage="0" bottom="0" percent="0" rank="0" text="" dxfId="0">
      <formula>0</formula>
    </cfRule>
    <cfRule type="cellIs" priority="37" operator="lessThan" aboveAverage="0" equalAverage="0" bottom="0" percent="0" rank="0" text="" dxfId="1">
      <formula>0</formula>
    </cfRule>
  </conditionalFormatting>
  <conditionalFormatting sqref="D26">
    <cfRule type="cellIs" priority="38" operator="greaterThan" aboveAverage="0" equalAverage="0" bottom="0" percent="0" rank="0" text="" dxfId="0">
      <formula>0</formula>
    </cfRule>
    <cfRule type="cellIs" priority="39" operator="lessThan" aboveAverage="0" equalAverage="0" bottom="0" percent="0" rank="0" text="" dxfId="1">
      <formula>0</formula>
    </cfRule>
  </conditionalFormatting>
  <conditionalFormatting sqref="D27">
    <cfRule type="cellIs" priority="40" operator="greaterThan" aboveAverage="0" equalAverage="0" bottom="0" percent="0" rank="0" text="" dxfId="0">
      <formula>0</formula>
    </cfRule>
    <cfRule type="cellIs" priority="41" operator="lessThan" aboveAverage="0" equalAverage="0" bottom="0" percent="0" rank="0" text="" dxfId="1">
      <formula>0</formula>
    </cfRule>
  </conditionalFormatting>
  <conditionalFormatting sqref="D28">
    <cfRule type="cellIs" priority="42" operator="greaterThan" aboveAverage="0" equalAverage="0" bottom="0" percent="0" rank="0" text="" dxfId="0">
      <formula>0</formula>
    </cfRule>
    <cfRule type="cellIs" priority="43" operator="lessThan" aboveAverage="0" equalAverage="0" bottom="0" percent="0" rank="0" text="" dxfId="1">
      <formula>0</formula>
    </cfRule>
  </conditionalFormatting>
  <conditionalFormatting sqref="D29">
    <cfRule type="cellIs" priority="44" operator="greaterThan" aboveAverage="0" equalAverage="0" bottom="0" percent="0" rank="0" text="" dxfId="0">
      <formula>0</formula>
    </cfRule>
    <cfRule type="cellIs" priority="45" operator="lessThan" aboveAverage="0" equalAverage="0" bottom="0" percent="0" rank="0" text="" dxfId="1">
      <formula>0</formula>
    </cfRule>
  </conditionalFormatting>
  <conditionalFormatting sqref="D30">
    <cfRule type="cellIs" priority="46" operator="greaterThan" aboveAverage="0" equalAverage="0" bottom="0" percent="0" rank="0" text="" dxfId="0">
      <formula>0</formula>
    </cfRule>
    <cfRule type="cellIs" priority="47" operator="lessThan" aboveAverage="0" equalAverage="0" bottom="0" percent="0" rank="0" text="" dxfId="1">
      <formula>0</formula>
    </cfRule>
  </conditionalFormatting>
  <conditionalFormatting sqref="D31">
    <cfRule type="cellIs" priority="48" operator="greaterThan" aboveAverage="0" equalAverage="0" bottom="0" percent="0" rank="0" text="" dxfId="0">
      <formula>0</formula>
    </cfRule>
    <cfRule type="cellIs" priority="49" operator="lessThan" aboveAverage="0" equalAverage="0" bottom="0" percent="0" rank="0" text="" dxfId="1">
      <formula>0</formula>
    </cfRule>
  </conditionalFormatting>
  <conditionalFormatting sqref="D31">
    <cfRule type="cellIs" priority="50" operator="greaterThan" aboveAverage="0" equalAverage="0" bottom="0" percent="0" rank="0" text="" dxfId="0">
      <formula>0</formula>
    </cfRule>
    <cfRule type="cellIs" priority="51" operator="lessThan" aboveAverage="0" equalAverage="0" bottom="0" percent="0" rank="0" text="" dxfId="1">
      <formula>0</formula>
    </cfRule>
  </conditionalFormatting>
  <conditionalFormatting sqref="D24">
    <cfRule type="cellIs" priority="52" operator="greaterThan" aboveAverage="0" equalAverage="0" bottom="0" percent="0" rank="0" text="" dxfId="0">
      <formula>0</formula>
    </cfRule>
    <cfRule type="cellIs" priority="53" operator="lessThan" aboveAverage="0" equalAverage="0" bottom="0" percent="0" rank="0" text="" dxfId="1">
      <formula>0</formula>
    </cfRule>
  </conditionalFormatting>
  <conditionalFormatting sqref="D33">
    <cfRule type="cellIs" priority="54" operator="greaterThan" aboveAverage="0" equalAverage="0" bottom="0" percent="0" rank="0" text="" dxfId="0">
      <formula>0</formula>
    </cfRule>
    <cfRule type="cellIs" priority="55" operator="lessThan" aboveAverage="0" equalAverage="0" bottom="0" percent="0" rank="0" text="" dxfId="1">
      <formula>0</formula>
    </cfRule>
  </conditionalFormatting>
  <conditionalFormatting sqref="D34">
    <cfRule type="cellIs" priority="56" operator="greaterThan" aboveAverage="0" equalAverage="0" bottom="0" percent="0" rank="0" text="" dxfId="0">
      <formula>0</formula>
    </cfRule>
    <cfRule type="cellIs" priority="57" operator="lessThan" aboveAverage="0" equalAverage="0" bottom="0" percent="0" rank="0" text="" dxfId="1">
      <formula>0</formula>
    </cfRule>
  </conditionalFormatting>
  <conditionalFormatting sqref="D35">
    <cfRule type="cellIs" priority="58" operator="greaterThan" aboveAverage="0" equalAverage="0" bottom="0" percent="0" rank="0" text="" dxfId="0">
      <formula>0</formula>
    </cfRule>
    <cfRule type="cellIs" priority="59" operator="lessThan" aboveAverage="0" equalAverage="0" bottom="0" percent="0" rank="0" text="" dxfId="1">
      <formula>0</formula>
    </cfRule>
  </conditionalFormatting>
  <conditionalFormatting sqref="D32">
    <cfRule type="cellIs" priority="60" operator="greaterThan" aboveAverage="0" equalAverage="0" bottom="0" percent="0" rank="0" text="" dxfId="0">
      <formula>0</formula>
    </cfRule>
    <cfRule type="cellIs" priority="61" operator="lessThan" aboveAverage="0" equalAverage="0" bottom="0" percent="0" rank="0" text="" dxfId="1">
      <formula>0</formula>
    </cfRule>
  </conditionalFormatting>
  <conditionalFormatting sqref="D36">
    <cfRule type="cellIs" priority="62" operator="greaterThan" aboveAverage="0" equalAverage="0" bottom="0" percent="0" rank="0" text="" dxfId="0">
      <formula>0</formula>
    </cfRule>
    <cfRule type="cellIs" priority="63" operator="lessThan" aboveAverage="0" equalAverage="0" bottom="0" percent="0" rank="0" text="" dxfId="1">
      <formula>0</formula>
    </cfRule>
  </conditionalFormatting>
  <conditionalFormatting sqref="D36">
    <cfRule type="cellIs" priority="64" operator="greaterThan" aboveAverage="0" equalAverage="0" bottom="0" percent="0" rank="0" text="" dxfId="0">
      <formula>0</formula>
    </cfRule>
    <cfRule type="cellIs" priority="65" operator="lessThan" aboveAverage="0" equalAverage="0" bottom="0" percent="0" rank="0" text="" dxfId="1">
      <formula>0</formula>
    </cfRule>
  </conditionalFormatting>
  <conditionalFormatting sqref="D43">
    <cfRule type="cellIs" priority="66" operator="greaterThan" aboveAverage="0" equalAverage="0" bottom="0" percent="0" rank="0" text="" dxfId="0">
      <formula>0</formula>
    </cfRule>
    <cfRule type="cellIs" priority="67" operator="lessThan" aboveAverage="0" equalAverage="0" bottom="0" percent="0" rank="0" text="" dxfId="1">
      <formula>0</formula>
    </cfRule>
  </conditionalFormatting>
  <conditionalFormatting sqref="D44">
    <cfRule type="cellIs" priority="68" operator="greaterThan" aboveAverage="0" equalAverage="0" bottom="0" percent="0" rank="0" text="" dxfId="0">
      <formula>0</formula>
    </cfRule>
    <cfRule type="cellIs" priority="69" operator="lessThan" aboveAverage="0" equalAverage="0" bottom="0" percent="0" rank="0" text="" dxfId="1">
      <formula>0</formula>
    </cfRule>
  </conditionalFormatting>
  <conditionalFormatting sqref="D45">
    <cfRule type="cellIs" priority="70" operator="greaterThan" aboveAverage="0" equalAverage="0" bottom="0" percent="0" rank="0" text="" dxfId="0">
      <formula>0</formula>
    </cfRule>
    <cfRule type="cellIs" priority="71" operator="lessThan" aboveAverage="0" equalAverage="0" bottom="0" percent="0" rank="0" text="" dxfId="1">
      <formula>0</formula>
    </cfRule>
  </conditionalFormatting>
  <conditionalFormatting sqref="D46">
    <cfRule type="cellIs" priority="72" operator="greaterThan" aboveAverage="0" equalAverage="0" bottom="0" percent="0" rank="0" text="" dxfId="0">
      <formula>0</formula>
    </cfRule>
    <cfRule type="cellIs" priority="73" operator="lessThan" aboveAverage="0" equalAverage="0" bottom="0" percent="0" rank="0" text="" dxfId="1">
      <formula>0</formula>
    </cfRule>
  </conditionalFormatting>
  <conditionalFormatting sqref="D47">
    <cfRule type="cellIs" priority="74" operator="greaterThan" aboveAverage="0" equalAverage="0" bottom="0" percent="0" rank="0" text="" dxfId="0">
      <formula>0</formula>
    </cfRule>
    <cfRule type="cellIs" priority="75" operator="lessThan" aboveAverage="0" equalAverage="0" bottom="0" percent="0" rank="0" text="" dxfId="1">
      <formula>0</formula>
    </cfRule>
  </conditionalFormatting>
  <conditionalFormatting sqref="D48">
    <cfRule type="cellIs" priority="76" operator="greaterThan" aboveAverage="0" equalAverage="0" bottom="0" percent="0" rank="0" text="" dxfId="0">
      <formula>0</formula>
    </cfRule>
    <cfRule type="cellIs" priority="77" operator="lessThan" aboveAverage="0" equalAverage="0" bottom="0" percent="0" rank="0" text="" dxfId="1">
      <formula>0</formula>
    </cfRule>
  </conditionalFormatting>
  <conditionalFormatting sqref="D49">
    <cfRule type="cellIs" priority="78" operator="greaterThan" aboveAverage="0" equalAverage="0" bottom="0" percent="0" rank="0" text="" dxfId="0">
      <formula>0</formula>
    </cfRule>
    <cfRule type="cellIs" priority="79" operator="lessThan" aboveAverage="0" equalAverage="0" bottom="0" percent="0" rank="0" text="" dxfId="1">
      <formula>0</formula>
    </cfRule>
  </conditionalFormatting>
  <conditionalFormatting sqref="D49">
    <cfRule type="cellIs" priority="80" operator="greaterThan" aboveAverage="0" equalAverage="0" bottom="0" percent="0" rank="0" text="" dxfId="0">
      <formula>0</formula>
    </cfRule>
    <cfRule type="cellIs" priority="81" operator="lessThan" aboveAverage="0" equalAverage="0" bottom="0" percent="0" rank="0" text="" dxfId="1">
      <formula>0</formula>
    </cfRule>
  </conditionalFormatting>
  <conditionalFormatting sqref="D42">
    <cfRule type="cellIs" priority="82" operator="greaterThan" aboveAverage="0" equalAverage="0" bottom="0" percent="0" rank="0" text="" dxfId="0">
      <formula>0</formula>
    </cfRule>
    <cfRule type="cellIs" priority="83" operator="lessThan" aboveAverage="0" equalAverage="0" bottom="0" percent="0" rank="0" text="" dxfId="1">
      <formula>0</formula>
    </cfRule>
  </conditionalFormatting>
  <conditionalFormatting sqref="D51">
    <cfRule type="cellIs" priority="84" operator="greaterThan" aboveAverage="0" equalAverage="0" bottom="0" percent="0" rank="0" text="" dxfId="0">
      <formula>0</formula>
    </cfRule>
    <cfRule type="cellIs" priority="85" operator="lessThan" aboveAverage="0" equalAverage="0" bottom="0" percent="0" rank="0" text="" dxfId="1">
      <formula>0</formula>
    </cfRule>
  </conditionalFormatting>
  <conditionalFormatting sqref="D52">
    <cfRule type="cellIs" priority="86" operator="greaterThan" aboveAverage="0" equalAverage="0" bottom="0" percent="0" rank="0" text="" dxfId="0">
      <formula>0</formula>
    </cfRule>
    <cfRule type="cellIs" priority="87" operator="lessThan" aboveAverage="0" equalAverage="0" bottom="0" percent="0" rank="0" text="" dxfId="1">
      <formula>0</formula>
    </cfRule>
  </conditionalFormatting>
  <conditionalFormatting sqref="D53">
    <cfRule type="cellIs" priority="88" operator="greaterThan" aboveAverage="0" equalAverage="0" bottom="0" percent="0" rank="0" text="" dxfId="0">
      <formula>0</formula>
    </cfRule>
    <cfRule type="cellIs" priority="89" operator="lessThan" aboveAverage="0" equalAverage="0" bottom="0" percent="0" rank="0" text="" dxfId="1">
      <formula>0</formula>
    </cfRule>
  </conditionalFormatting>
  <conditionalFormatting sqref="D54">
    <cfRule type="cellIs" priority="90" operator="greaterThan" aboveAverage="0" equalAverage="0" bottom="0" percent="0" rank="0" text="" dxfId="0">
      <formula>0</formula>
    </cfRule>
    <cfRule type="cellIs" priority="91" operator="lessThan" aboveAverage="0" equalAverage="0" bottom="0" percent="0" rank="0" text="" dxfId="1">
      <formula>0</formula>
    </cfRule>
  </conditionalFormatting>
  <conditionalFormatting sqref="D55">
    <cfRule type="cellIs" priority="92" operator="greaterThan" aboveAverage="0" equalAverage="0" bottom="0" percent="0" rank="0" text="" dxfId="0">
      <formula>0</formula>
    </cfRule>
    <cfRule type="cellIs" priority="93" operator="lessThan" aboveAverage="0" equalAverage="0" bottom="0" percent="0" rank="0" text="" dxfId="1">
      <formula>0</formula>
    </cfRule>
  </conditionalFormatting>
  <conditionalFormatting sqref="D56">
    <cfRule type="cellIs" priority="94" operator="greaterThan" aboveAverage="0" equalAverage="0" bottom="0" percent="0" rank="0" text="" dxfId="0">
      <formula>0</formula>
    </cfRule>
    <cfRule type="cellIs" priority="95" operator="lessThan" aboveAverage="0" equalAverage="0" bottom="0" percent="0" rank="0" text="" dxfId="1">
      <formula>0</formula>
    </cfRule>
  </conditionalFormatting>
  <conditionalFormatting sqref="D57">
    <cfRule type="cellIs" priority="96" operator="greaterThan" aboveAverage="0" equalAverage="0" bottom="0" percent="0" rank="0" text="" dxfId="0">
      <formula>0</formula>
    </cfRule>
    <cfRule type="cellIs" priority="97" operator="lessThan" aboveAverage="0" equalAverage="0" bottom="0" percent="0" rank="0" text="" dxfId="1">
      <formula>0</formula>
    </cfRule>
  </conditionalFormatting>
  <conditionalFormatting sqref="D57">
    <cfRule type="cellIs" priority="98" operator="greaterThan" aboveAverage="0" equalAverage="0" bottom="0" percent="0" rank="0" text="" dxfId="0">
      <formula>0</formula>
    </cfRule>
    <cfRule type="cellIs" priority="99" operator="lessThan" aboveAverage="0" equalAverage="0" bottom="0" percent="0" rank="0" text="" dxfId="1">
      <formula>0</formula>
    </cfRule>
  </conditionalFormatting>
  <conditionalFormatting sqref="D50">
    <cfRule type="cellIs" priority="100" operator="greaterThan" aboveAverage="0" equalAverage="0" bottom="0" percent="0" rank="0" text="" dxfId="0">
      <formula>0</formula>
    </cfRule>
    <cfRule type="cellIs" priority="101" operator="lessThan" aboveAverage="0" equalAverage="0" bottom="0" percent="0" rank="0" text="" dxfId="1">
      <formula>0</formula>
    </cfRule>
  </conditionalFormatting>
  <conditionalFormatting sqref="D59">
    <cfRule type="cellIs" priority="102" operator="greaterThan" aboveAverage="0" equalAverage="0" bottom="0" percent="0" rank="0" text="" dxfId="0">
      <formula>0</formula>
    </cfRule>
    <cfRule type="cellIs" priority="103" operator="lessThan" aboveAverage="0" equalAverage="0" bottom="0" percent="0" rank="0" text="" dxfId="1">
      <formula>0</formula>
    </cfRule>
  </conditionalFormatting>
  <conditionalFormatting sqref="D60">
    <cfRule type="cellIs" priority="104" operator="greaterThan" aboveAverage="0" equalAverage="0" bottom="0" percent="0" rank="0" text="" dxfId="0">
      <formula>0</formula>
    </cfRule>
    <cfRule type="cellIs" priority="105" operator="lessThan" aboveAverage="0" equalAverage="0" bottom="0" percent="0" rank="0" text="" dxfId="1">
      <formula>0</formula>
    </cfRule>
  </conditionalFormatting>
  <conditionalFormatting sqref="D61">
    <cfRule type="cellIs" priority="106" operator="greaterThan" aboveAverage="0" equalAverage="0" bottom="0" percent="0" rank="0" text="" dxfId="0">
      <formula>0</formula>
    </cfRule>
    <cfRule type="cellIs" priority="107" operator="lessThan" aboveAverage="0" equalAverage="0" bottom="0" percent="0" rank="0" text="" dxfId="1">
      <formula>0</formula>
    </cfRule>
  </conditionalFormatting>
  <conditionalFormatting sqref="D58">
    <cfRule type="cellIs" priority="108" operator="greaterThan" aboveAverage="0" equalAverage="0" bottom="0" percent="0" rank="0" text="" dxfId="0">
      <formula>0</formula>
    </cfRule>
    <cfRule type="cellIs" priority="109" operator="lessThan" aboveAverage="0" equalAverage="0" bottom="0" percent="0" rank="0" text="" dxfId="1">
      <formula>0</formula>
    </cfRule>
  </conditionalFormatting>
  <conditionalFormatting sqref="D62">
    <cfRule type="cellIs" priority="110" operator="greaterThan" aboveAverage="0" equalAverage="0" bottom="0" percent="0" rank="0" text="" dxfId="0">
      <formula>0</formula>
    </cfRule>
    <cfRule type="cellIs" priority="111" operator="lessThan" aboveAverage="0" equalAverage="0" bottom="0" percent="0" rank="0" text="" dxfId="1">
      <formula>0</formula>
    </cfRule>
  </conditionalFormatting>
  <conditionalFormatting sqref="D62">
    <cfRule type="cellIs" priority="112" operator="greaterThan" aboveAverage="0" equalAverage="0" bottom="0" percent="0" rank="0" text="" dxfId="0">
      <formula>0</formula>
    </cfRule>
    <cfRule type="cellIs" priority="113" operator="lessThan" aboveAverage="0" equalAverage="0" bottom="0" percent="0" rank="0" text="" dxfId="1">
      <formula>0</formula>
    </cfRule>
  </conditionalFormatting>
  <conditionalFormatting sqref="D4">
    <cfRule type="cellIs" priority="114" operator="greaterThan" aboveAverage="0" equalAverage="0" bottom="0" percent="0" rank="0" text="" dxfId="0">
      <formula>0</formula>
    </cfRule>
    <cfRule type="cellIs" priority="115" operator="lessThan" aboveAverage="0" equalAverage="0" bottom="0" percent="0" rank="0" text="" dxfId="1">
      <formula>0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61899</TotalTime>
  <Application>LibreOffice/4.2.4.2$Windows_x86 LibreOffice_project/63150712c6d317d27ce2db16eb94c2f3d7b699f8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2014-08-20T20:11:13Z</dcterms:created>
  <dc:language>en-US</dc:language>
  <dcterms:modified xsi:type="dcterms:W3CDTF">2014-08-22T20:25:16Z</dcterms:modified>
  <cp:revision>72</cp:revision>
</cp:coreProperties>
</file>